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1. ΑΝΩΝΥΜΕΣ ΕΤΑΙΡΙΕΣ\01.  E-LOGISTIKI  A.E\01. Χρεωστικά  ΑΕ    ΓΝΩΜΑΤΕΥΣΕΙΣ - ΑΡΘΡΑ\ΝΙΚΟΣ ΣΤΕΛΙΟΣ\ΓΙΑ ΔΗΜΟΣΙΕΥΣΗ\"/>
    </mc:Choice>
  </mc:AlternateContent>
  <xr:revisionPtr revIDLastSave="0" documentId="8_{1F47E3A7-8FC0-4E1F-A757-C409192ACB16}" xr6:coauthVersionLast="47" xr6:coauthVersionMax="47" xr10:uidLastSave="{00000000-0000-0000-0000-000000000000}"/>
  <bookViews>
    <workbookView xWindow="-120" yWindow="-120" windowWidth="29040" windowHeight="15750" activeTab="2" xr2:uid="{9053E203-F1D3-45E9-BEBA-23C771C1A805}"/>
  </bookViews>
  <sheets>
    <sheet name="Γενικές Δαπάνες" sheetId="4" r:id="rId1"/>
    <sheet name="Επιχειρήσεις" sheetId="1" r:id="rId2"/>
    <sheet name="Κόστος Ανα Επιχείρηση" sheetId="6" r:id="rId3"/>
    <sheet name="ΥΠΟΛΟΓΙΣΜΟΙ" sheetId="5" state="hidden" r:id="rId4"/>
  </sheets>
  <definedNames>
    <definedName name="_xlnm._FilterDatabase" localSheetId="1" hidden="1">Επιχειρήσεις!$F$15:$F$215</definedName>
    <definedName name="_xlnm.Print_Titles" localSheetId="2">'Κόστος Ανα Επιχείρηση'!$5:$9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4" l="1"/>
  <c r="F48" i="4"/>
  <c r="F47" i="4"/>
  <c r="F46" i="4"/>
  <c r="F39" i="4"/>
  <c r="F38" i="4"/>
  <c r="F37" i="4"/>
  <c r="F36" i="4"/>
  <c r="F35" i="4"/>
  <c r="F34" i="4"/>
  <c r="R55" i="4"/>
  <c r="R57" i="4" s="1"/>
  <c r="B266" i="5"/>
  <c r="C258" i="5"/>
  <c r="C259" i="5"/>
  <c r="C260" i="5"/>
  <c r="C261" i="5"/>
  <c r="C262" i="5"/>
  <c r="C263" i="5"/>
  <c r="C264" i="5"/>
  <c r="C265" i="5"/>
  <c r="B256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L53" i="4"/>
  <c r="BP7" i="5"/>
  <c r="R49" i="4"/>
  <c r="R48" i="4"/>
  <c r="R47" i="4"/>
  <c r="R46" i="4"/>
  <c r="R45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R44" i="4"/>
  <c r="L28" i="4"/>
  <c r="L27" i="4"/>
  <c r="L30" i="4"/>
  <c r="L31" i="4"/>
  <c r="L32" i="4"/>
  <c r="L33" i="4"/>
  <c r="L34" i="4"/>
  <c r="L35" i="4"/>
  <c r="L36" i="4"/>
  <c r="L37" i="4"/>
  <c r="L39" i="4"/>
  <c r="L40" i="4"/>
  <c r="L41" i="4"/>
  <c r="L42" i="4"/>
  <c r="L44" i="4"/>
  <c r="L45" i="4"/>
  <c r="L46" i="4"/>
  <c r="L47" i="4"/>
  <c r="L48" i="4"/>
  <c r="L49" i="4"/>
  <c r="L50" i="4"/>
  <c r="L51" i="4"/>
  <c r="F45" i="4"/>
  <c r="F32" i="4"/>
  <c r="F33" i="4"/>
  <c r="L26" i="4"/>
  <c r="L25" i="4"/>
  <c r="L24" i="4"/>
  <c r="L23" i="4"/>
  <c r="L22" i="4"/>
  <c r="L20" i="4"/>
  <c r="L19" i="4"/>
  <c r="L18" i="4"/>
  <c r="L17" i="4"/>
  <c r="L15" i="4"/>
  <c r="L14" i="4"/>
  <c r="L13" i="4"/>
  <c r="L12" i="4"/>
  <c r="L10" i="4"/>
  <c r="L9" i="4"/>
  <c r="L8" i="4"/>
  <c r="L7" i="4"/>
  <c r="E12" i="6"/>
  <c r="R51" i="4" l="1"/>
  <c r="BS7" i="5" s="1"/>
  <c r="F26" i="4"/>
  <c r="F51" i="4" s="1"/>
  <c r="F256" i="5"/>
  <c r="F41" i="4" l="1"/>
  <c r="F57" i="4"/>
  <c r="BO7" i="5" s="1"/>
  <c r="I266" i="5"/>
  <c r="I269" i="5" s="1"/>
  <c r="I271" i="5" s="1"/>
  <c r="B269" i="5"/>
  <c r="B271" i="5" s="1"/>
  <c r="F266" i="5"/>
  <c r="F55" i="4" l="1"/>
  <c r="F53" i="4"/>
  <c r="R205" i="5"/>
  <c r="R204" i="5"/>
  <c r="R203" i="5"/>
  <c r="R202" i="5"/>
  <c r="R191" i="5"/>
  <c r="R190" i="5"/>
  <c r="R189" i="5"/>
  <c r="R188" i="5"/>
  <c r="R171" i="5"/>
  <c r="R170" i="5"/>
  <c r="R169" i="5"/>
  <c r="R168" i="5"/>
  <c r="R151" i="5"/>
  <c r="R150" i="5"/>
  <c r="R149" i="5"/>
  <c r="R148" i="5"/>
  <c r="R129" i="5"/>
  <c r="R128" i="5"/>
  <c r="R127" i="5"/>
  <c r="R126" i="5"/>
  <c r="R115" i="5"/>
  <c r="R114" i="5"/>
  <c r="R113" i="5"/>
  <c r="R112" i="5"/>
  <c r="R103" i="5"/>
  <c r="R102" i="5"/>
  <c r="R101" i="5"/>
  <c r="R100" i="5"/>
  <c r="R89" i="5"/>
  <c r="R88" i="5"/>
  <c r="R87" i="5"/>
  <c r="R86" i="5"/>
  <c r="R71" i="5"/>
  <c r="R70" i="5"/>
  <c r="R69" i="5"/>
  <c r="R68" i="5"/>
  <c r="R60" i="5"/>
  <c r="R59" i="5"/>
  <c r="R48" i="5"/>
  <c r="R47" i="5"/>
  <c r="R46" i="5"/>
  <c r="R45" i="5"/>
  <c r="R36" i="5"/>
  <c r="R35" i="5"/>
  <c r="R34" i="5"/>
  <c r="R33" i="5"/>
  <c r="R22" i="5"/>
  <c r="R21" i="5"/>
  <c r="R20" i="5"/>
  <c r="R19" i="5"/>
  <c r="Q211" i="5"/>
  <c r="Q210" i="5"/>
  <c r="Q209" i="5"/>
  <c r="Q207" i="5"/>
  <c r="Q206" i="5"/>
  <c r="Q205" i="5"/>
  <c r="Q204" i="5"/>
  <c r="Q203" i="5"/>
  <c r="Q202" i="5"/>
  <c r="Q201" i="5"/>
  <c r="Q200" i="5"/>
  <c r="Q199" i="5"/>
  <c r="Q198" i="5"/>
  <c r="Q196" i="5"/>
  <c r="Q192" i="5"/>
  <c r="Q191" i="5"/>
  <c r="Q190" i="5"/>
  <c r="Q189" i="5"/>
  <c r="Q188" i="5"/>
  <c r="Q187" i="5"/>
  <c r="Q186" i="5"/>
  <c r="Q185" i="5"/>
  <c r="Q184" i="5"/>
  <c r="Q182" i="5"/>
  <c r="Q180" i="5"/>
  <c r="Q179" i="5"/>
  <c r="Q178" i="5"/>
  <c r="Q176" i="5"/>
  <c r="Q172" i="5"/>
  <c r="Q171" i="5"/>
  <c r="Q170" i="5"/>
  <c r="Q169" i="5"/>
  <c r="Q168" i="5"/>
  <c r="Q167" i="5"/>
  <c r="Q166" i="5"/>
  <c r="Q165" i="5"/>
  <c r="Q164" i="5"/>
  <c r="Q162" i="5"/>
  <c r="Q160" i="5"/>
  <c r="Q159" i="5"/>
  <c r="Q158" i="5"/>
  <c r="Q156" i="5"/>
  <c r="Q152" i="5"/>
  <c r="Q151" i="5"/>
  <c r="Q150" i="5"/>
  <c r="Q149" i="5"/>
  <c r="Q148" i="5"/>
  <c r="Q147" i="5"/>
  <c r="Q146" i="5"/>
  <c r="Q145" i="5"/>
  <c r="Q144" i="5"/>
  <c r="Q142" i="5"/>
  <c r="Q140" i="5"/>
  <c r="Q139" i="5"/>
  <c r="Q138" i="5"/>
  <c r="Q137" i="5"/>
  <c r="Q135" i="5"/>
  <c r="Q133" i="5"/>
  <c r="Q131" i="5"/>
  <c r="Q130" i="5"/>
  <c r="Q129" i="5"/>
  <c r="Q128" i="5"/>
  <c r="Q127" i="5"/>
  <c r="Q126" i="5"/>
  <c r="Q125" i="5"/>
  <c r="Q124" i="5"/>
  <c r="Q123" i="5"/>
  <c r="Q122" i="5"/>
  <c r="Q120" i="5"/>
  <c r="Q116" i="5"/>
  <c r="Q115" i="5"/>
  <c r="Q114" i="5"/>
  <c r="Q113" i="5"/>
  <c r="Q112" i="5"/>
  <c r="Q111" i="5"/>
  <c r="Q110" i="5"/>
  <c r="Q109" i="5"/>
  <c r="Q108" i="5"/>
  <c r="Q106" i="5"/>
  <c r="Q104" i="5"/>
  <c r="Q103" i="5"/>
  <c r="Q102" i="5"/>
  <c r="Q101" i="5"/>
  <c r="Q100" i="5"/>
  <c r="Q99" i="5"/>
  <c r="Q98" i="5"/>
  <c r="Q97" i="5"/>
  <c r="Q96" i="5"/>
  <c r="Q94" i="5"/>
  <c r="Q90" i="5"/>
  <c r="Q89" i="5"/>
  <c r="Q88" i="5"/>
  <c r="Q87" i="5"/>
  <c r="Q86" i="5"/>
  <c r="Q85" i="5"/>
  <c r="Q84" i="5"/>
  <c r="Q83" i="5"/>
  <c r="Q82" i="5"/>
  <c r="Q80" i="5"/>
  <c r="Q78" i="5"/>
  <c r="Q76" i="5"/>
  <c r="Q72" i="5"/>
  <c r="Q71" i="5"/>
  <c r="Q70" i="5"/>
  <c r="Q69" i="5"/>
  <c r="Q68" i="5"/>
  <c r="Q67" i="5"/>
  <c r="Q66" i="5"/>
  <c r="Q65" i="5"/>
  <c r="Q64" i="5"/>
  <c r="Q62" i="5"/>
  <c r="Q60" i="5"/>
  <c r="Q59" i="5"/>
  <c r="Q58" i="5"/>
  <c r="Q57" i="5"/>
  <c r="Q56" i="5"/>
  <c r="Q55" i="5"/>
  <c r="Q53" i="5"/>
  <c r="Q49" i="5"/>
  <c r="Q48" i="5"/>
  <c r="Q47" i="5"/>
  <c r="Q46" i="5"/>
  <c r="Q45" i="5"/>
  <c r="Q44" i="5"/>
  <c r="Q43" i="5"/>
  <c r="Q42" i="5"/>
  <c r="Q41" i="5"/>
  <c r="Q39" i="5"/>
  <c r="Q37" i="5"/>
  <c r="Q36" i="5"/>
  <c r="Q35" i="5"/>
  <c r="Q34" i="5"/>
  <c r="Q33" i="5"/>
  <c r="Q32" i="5"/>
  <c r="Q31" i="5"/>
  <c r="Q30" i="5"/>
  <c r="Q29" i="5"/>
  <c r="Q27" i="5"/>
  <c r="Q23" i="5"/>
  <c r="Q22" i="5"/>
  <c r="Q21" i="5"/>
  <c r="Q20" i="5"/>
  <c r="Q19" i="5"/>
  <c r="Q18" i="5"/>
  <c r="Q17" i="5"/>
  <c r="Q16" i="5"/>
  <c r="Q15" i="5"/>
  <c r="Q13" i="5"/>
  <c r="N211" i="5"/>
  <c r="P211" i="5" s="1"/>
  <c r="N210" i="5"/>
  <c r="P210" i="5" s="1"/>
  <c r="N209" i="5"/>
  <c r="N208" i="5"/>
  <c r="N207" i="5"/>
  <c r="N206" i="5"/>
  <c r="N205" i="5"/>
  <c r="P205" i="5" s="1"/>
  <c r="N204" i="5"/>
  <c r="P204" i="5" s="1"/>
  <c r="N203" i="5"/>
  <c r="N202" i="5"/>
  <c r="N201" i="5"/>
  <c r="P201" i="5" s="1"/>
  <c r="N200" i="5"/>
  <c r="P200" i="5" s="1"/>
  <c r="N199" i="5"/>
  <c r="P199" i="5" s="1"/>
  <c r="N198" i="5"/>
  <c r="N197" i="5"/>
  <c r="N196" i="5"/>
  <c r="N195" i="5"/>
  <c r="N194" i="5"/>
  <c r="N193" i="5"/>
  <c r="P193" i="5" s="1"/>
  <c r="N192" i="5"/>
  <c r="N191" i="5"/>
  <c r="P191" i="5" s="1"/>
  <c r="N190" i="5"/>
  <c r="P190" i="5" s="1"/>
  <c r="N189" i="5"/>
  <c r="N188" i="5"/>
  <c r="N187" i="5"/>
  <c r="P187" i="5" s="1"/>
  <c r="N186" i="5"/>
  <c r="P186" i="5" s="1"/>
  <c r="N185" i="5"/>
  <c r="P185" i="5" s="1"/>
  <c r="N184" i="5"/>
  <c r="N183" i="5"/>
  <c r="N182" i="5"/>
  <c r="N181" i="5"/>
  <c r="N180" i="5"/>
  <c r="P180" i="5" s="1"/>
  <c r="N179" i="5"/>
  <c r="P179" i="5" s="1"/>
  <c r="N178" i="5"/>
  <c r="N177" i="5"/>
  <c r="N176" i="5"/>
  <c r="N175" i="5"/>
  <c r="N174" i="5"/>
  <c r="N173" i="5"/>
  <c r="P173" i="5" s="1"/>
  <c r="N172" i="5"/>
  <c r="N171" i="5"/>
  <c r="P171" i="5" s="1"/>
  <c r="N170" i="5"/>
  <c r="P170" i="5" s="1"/>
  <c r="N169" i="5"/>
  <c r="N168" i="5"/>
  <c r="N167" i="5"/>
  <c r="P167" i="5" s="1"/>
  <c r="N166" i="5"/>
  <c r="P166" i="5" s="1"/>
  <c r="N165" i="5"/>
  <c r="P165" i="5" s="1"/>
  <c r="N164" i="5"/>
  <c r="N163" i="5"/>
  <c r="N162" i="5"/>
  <c r="N161" i="5"/>
  <c r="N160" i="5"/>
  <c r="P160" i="5" s="1"/>
  <c r="N159" i="5"/>
  <c r="P159" i="5" s="1"/>
  <c r="N158" i="5"/>
  <c r="N157" i="5"/>
  <c r="N156" i="5"/>
  <c r="N155" i="5"/>
  <c r="N154" i="5"/>
  <c r="N153" i="5"/>
  <c r="P153" i="5" s="1"/>
  <c r="N152" i="5"/>
  <c r="N151" i="5"/>
  <c r="P151" i="5" s="1"/>
  <c r="N150" i="5"/>
  <c r="P150" i="5" s="1"/>
  <c r="N149" i="5"/>
  <c r="N148" i="5"/>
  <c r="N147" i="5"/>
  <c r="P147" i="5" s="1"/>
  <c r="N146" i="5"/>
  <c r="P146" i="5" s="1"/>
  <c r="N145" i="5"/>
  <c r="P145" i="5" s="1"/>
  <c r="N144" i="5"/>
  <c r="N143" i="5"/>
  <c r="N142" i="5"/>
  <c r="N141" i="5"/>
  <c r="N140" i="5"/>
  <c r="P140" i="5" s="1"/>
  <c r="N139" i="5"/>
  <c r="P139" i="5" s="1"/>
  <c r="N138" i="5"/>
  <c r="P138" i="5" s="1"/>
  <c r="N137" i="5"/>
  <c r="N136" i="5"/>
  <c r="N135" i="5"/>
  <c r="N134" i="5"/>
  <c r="N133" i="5"/>
  <c r="N132" i="5"/>
  <c r="N131" i="5"/>
  <c r="N130" i="5"/>
  <c r="N129" i="5"/>
  <c r="P129" i="5" s="1"/>
  <c r="N128" i="5"/>
  <c r="P128" i="5" s="1"/>
  <c r="N127" i="5"/>
  <c r="N126" i="5"/>
  <c r="N125" i="5"/>
  <c r="P125" i="5" s="1"/>
  <c r="N124" i="5"/>
  <c r="P124" i="5" s="1"/>
  <c r="N123" i="5"/>
  <c r="P123" i="5" s="1"/>
  <c r="N122" i="5"/>
  <c r="N121" i="5"/>
  <c r="N120" i="5"/>
  <c r="N119" i="5"/>
  <c r="N118" i="5"/>
  <c r="N117" i="5"/>
  <c r="P117" i="5" s="1"/>
  <c r="N116" i="5"/>
  <c r="N115" i="5"/>
  <c r="P115" i="5" s="1"/>
  <c r="N114" i="5"/>
  <c r="P114" i="5" s="1"/>
  <c r="N113" i="5"/>
  <c r="N112" i="5"/>
  <c r="N111" i="5"/>
  <c r="P111" i="5" s="1"/>
  <c r="N110" i="5"/>
  <c r="P110" i="5" s="1"/>
  <c r="N109" i="5"/>
  <c r="P109" i="5" s="1"/>
  <c r="N108" i="5"/>
  <c r="N107" i="5"/>
  <c r="N106" i="5"/>
  <c r="N105" i="5"/>
  <c r="N104" i="5"/>
  <c r="N103" i="5"/>
  <c r="P103" i="5" s="1"/>
  <c r="N102" i="5"/>
  <c r="P102" i="5" s="1"/>
  <c r="N101" i="5"/>
  <c r="N100" i="5"/>
  <c r="N99" i="5"/>
  <c r="P99" i="5" s="1"/>
  <c r="N98" i="5"/>
  <c r="P98" i="5" s="1"/>
  <c r="N97" i="5"/>
  <c r="P97" i="5" s="1"/>
  <c r="N96" i="5"/>
  <c r="N95" i="5"/>
  <c r="N94" i="5"/>
  <c r="N93" i="5"/>
  <c r="N92" i="5"/>
  <c r="N91" i="5"/>
  <c r="P91" i="5" s="1"/>
  <c r="N90" i="5"/>
  <c r="N89" i="5"/>
  <c r="P89" i="5" s="1"/>
  <c r="N88" i="5"/>
  <c r="P88" i="5" s="1"/>
  <c r="N87" i="5"/>
  <c r="N86" i="5"/>
  <c r="N85" i="5"/>
  <c r="P85" i="5" s="1"/>
  <c r="N84" i="5"/>
  <c r="P84" i="5" s="1"/>
  <c r="N83" i="5"/>
  <c r="P83" i="5" s="1"/>
  <c r="N82" i="5"/>
  <c r="N81" i="5"/>
  <c r="N80" i="5"/>
  <c r="N79" i="5"/>
  <c r="N78" i="5"/>
  <c r="N77" i="5"/>
  <c r="N76" i="5"/>
  <c r="N75" i="5"/>
  <c r="N74" i="5"/>
  <c r="N73" i="5"/>
  <c r="P73" i="5" s="1"/>
  <c r="N72" i="5"/>
  <c r="N71" i="5"/>
  <c r="P71" i="5" s="1"/>
  <c r="N70" i="5"/>
  <c r="P70" i="5" s="1"/>
  <c r="N69" i="5"/>
  <c r="N68" i="5"/>
  <c r="N67" i="5"/>
  <c r="P67" i="5" s="1"/>
  <c r="N66" i="5"/>
  <c r="P66" i="5" s="1"/>
  <c r="N65" i="5"/>
  <c r="P65" i="5" s="1"/>
  <c r="N64" i="5"/>
  <c r="N63" i="5"/>
  <c r="N62" i="5"/>
  <c r="N61" i="5"/>
  <c r="N60" i="5"/>
  <c r="N59" i="5"/>
  <c r="N58" i="5"/>
  <c r="P58" i="5" s="1"/>
  <c r="N57" i="5"/>
  <c r="P57" i="5" s="1"/>
  <c r="N56" i="5"/>
  <c r="P56" i="5" s="1"/>
  <c r="N55" i="5"/>
  <c r="N54" i="5"/>
  <c r="N53" i="5"/>
  <c r="N52" i="5"/>
  <c r="N51" i="5"/>
  <c r="N50" i="5"/>
  <c r="P50" i="5" s="1"/>
  <c r="N49" i="5"/>
  <c r="N48" i="5"/>
  <c r="P48" i="5" s="1"/>
  <c r="N47" i="5"/>
  <c r="P47" i="5" s="1"/>
  <c r="N46" i="5"/>
  <c r="N45" i="5"/>
  <c r="N44" i="5"/>
  <c r="P44" i="5" s="1"/>
  <c r="N43" i="5"/>
  <c r="P43" i="5" s="1"/>
  <c r="N42" i="5"/>
  <c r="P42" i="5" s="1"/>
  <c r="N41" i="5"/>
  <c r="N40" i="5"/>
  <c r="N39" i="5"/>
  <c r="N38" i="5"/>
  <c r="N37" i="5"/>
  <c r="N36" i="5"/>
  <c r="P36" i="5" s="1"/>
  <c r="N35" i="5"/>
  <c r="P35" i="5" s="1"/>
  <c r="N34" i="5"/>
  <c r="N33" i="5"/>
  <c r="N32" i="5"/>
  <c r="P32" i="5" s="1"/>
  <c r="N31" i="5"/>
  <c r="P31" i="5" s="1"/>
  <c r="N30" i="5"/>
  <c r="P30" i="5" s="1"/>
  <c r="N29" i="5"/>
  <c r="N28" i="5"/>
  <c r="N27" i="5"/>
  <c r="N26" i="5"/>
  <c r="N25" i="5"/>
  <c r="N24" i="5"/>
  <c r="P24" i="5" s="1"/>
  <c r="N23" i="5"/>
  <c r="N22" i="5"/>
  <c r="P22" i="5" s="1"/>
  <c r="N21" i="5"/>
  <c r="P21" i="5" s="1"/>
  <c r="N20" i="5"/>
  <c r="N19" i="5"/>
  <c r="N18" i="5"/>
  <c r="P18" i="5" s="1"/>
  <c r="N17" i="5"/>
  <c r="P17" i="5" s="1"/>
  <c r="N16" i="5"/>
  <c r="P16" i="5" s="1"/>
  <c r="N15" i="5"/>
  <c r="N14" i="5"/>
  <c r="N13" i="5"/>
  <c r="R10" i="5"/>
  <c r="Q10" i="5"/>
  <c r="N12" i="5"/>
  <c r="N10" i="5"/>
  <c r="I192" i="6" l="1"/>
  <c r="I172" i="6"/>
  <c r="I152" i="6"/>
  <c r="I132" i="6"/>
  <c r="I112" i="6"/>
  <c r="I92" i="6"/>
  <c r="I72" i="6"/>
  <c r="I52" i="6"/>
  <c r="I32" i="6"/>
  <c r="I12" i="6"/>
  <c r="I80" i="6"/>
  <c r="I199" i="6"/>
  <c r="I79" i="6"/>
  <c r="I178" i="6"/>
  <c r="I98" i="6"/>
  <c r="I211" i="6"/>
  <c r="I191" i="6"/>
  <c r="I171" i="6"/>
  <c r="I151" i="6"/>
  <c r="I131" i="6"/>
  <c r="I111" i="6"/>
  <c r="I91" i="6"/>
  <c r="I71" i="6"/>
  <c r="I51" i="6"/>
  <c r="I31" i="6"/>
  <c r="I82" i="6"/>
  <c r="I201" i="6"/>
  <c r="I81" i="6"/>
  <c r="I21" i="6"/>
  <c r="I160" i="6"/>
  <c r="I100" i="6"/>
  <c r="I20" i="6"/>
  <c r="I179" i="6"/>
  <c r="I119" i="6"/>
  <c r="I39" i="6"/>
  <c r="I198" i="6"/>
  <c r="I118" i="6"/>
  <c r="I38" i="6"/>
  <c r="I210" i="6"/>
  <c r="I190" i="6"/>
  <c r="I170" i="6"/>
  <c r="I150" i="6"/>
  <c r="I130" i="6"/>
  <c r="I110" i="6"/>
  <c r="I90" i="6"/>
  <c r="I70" i="6"/>
  <c r="I50" i="6"/>
  <c r="I30" i="6"/>
  <c r="I209" i="6"/>
  <c r="I189" i="6"/>
  <c r="I169" i="6"/>
  <c r="I149" i="6"/>
  <c r="I129" i="6"/>
  <c r="I109" i="6"/>
  <c r="I89" i="6"/>
  <c r="I69" i="6"/>
  <c r="I49" i="6"/>
  <c r="I29" i="6"/>
  <c r="I208" i="6"/>
  <c r="I188" i="6"/>
  <c r="I168" i="6"/>
  <c r="I148" i="6"/>
  <c r="I128" i="6"/>
  <c r="I108" i="6"/>
  <c r="I88" i="6"/>
  <c r="I68" i="6"/>
  <c r="I48" i="6"/>
  <c r="I28" i="6"/>
  <c r="I207" i="6"/>
  <c r="I187" i="6"/>
  <c r="I167" i="6"/>
  <c r="I147" i="6"/>
  <c r="I127" i="6"/>
  <c r="I107" i="6"/>
  <c r="I87" i="6"/>
  <c r="I67" i="6"/>
  <c r="I47" i="6"/>
  <c r="I27" i="6"/>
  <c r="I206" i="6"/>
  <c r="I186" i="6"/>
  <c r="I166" i="6"/>
  <c r="I126" i="6"/>
  <c r="I106" i="6"/>
  <c r="I86" i="6"/>
  <c r="I66" i="6"/>
  <c r="I46" i="6"/>
  <c r="I26" i="6"/>
  <c r="I205" i="6"/>
  <c r="I185" i="6"/>
  <c r="I165" i="6"/>
  <c r="I145" i="6"/>
  <c r="I125" i="6"/>
  <c r="I105" i="6"/>
  <c r="I65" i="6"/>
  <c r="I45" i="6"/>
  <c r="I25" i="6"/>
  <c r="I204" i="6"/>
  <c r="I164" i="6"/>
  <c r="I144" i="6"/>
  <c r="I104" i="6"/>
  <c r="I84" i="6"/>
  <c r="I44" i="6"/>
  <c r="I24" i="6"/>
  <c r="I203" i="6"/>
  <c r="I143" i="6"/>
  <c r="I103" i="6"/>
  <c r="I63" i="6"/>
  <c r="I23" i="6"/>
  <c r="I202" i="6"/>
  <c r="I162" i="6"/>
  <c r="I122" i="6"/>
  <c r="I62" i="6"/>
  <c r="I22" i="6"/>
  <c r="I161" i="6"/>
  <c r="I141" i="6"/>
  <c r="I101" i="6"/>
  <c r="I41" i="6"/>
  <c r="I180" i="6"/>
  <c r="I120" i="6"/>
  <c r="I40" i="6"/>
  <c r="I159" i="6"/>
  <c r="I59" i="6"/>
  <c r="I158" i="6"/>
  <c r="I146" i="6"/>
  <c r="I85" i="6"/>
  <c r="I184" i="6"/>
  <c r="I124" i="6"/>
  <c r="I64" i="6"/>
  <c r="I183" i="6"/>
  <c r="I163" i="6"/>
  <c r="I123" i="6"/>
  <c r="I83" i="6"/>
  <c r="I43" i="6"/>
  <c r="I182" i="6"/>
  <c r="I142" i="6"/>
  <c r="I102" i="6"/>
  <c r="I42" i="6"/>
  <c r="I181" i="6"/>
  <c r="I121" i="6"/>
  <c r="I61" i="6"/>
  <c r="I200" i="6"/>
  <c r="I140" i="6"/>
  <c r="I60" i="6"/>
  <c r="I139" i="6"/>
  <c r="I99" i="6"/>
  <c r="I19" i="6"/>
  <c r="I138" i="6"/>
  <c r="I78" i="6"/>
  <c r="I197" i="6"/>
  <c r="I117" i="6"/>
  <c r="I53" i="6"/>
  <c r="I196" i="6"/>
  <c r="I116" i="6"/>
  <c r="I37" i="6"/>
  <c r="I195" i="6"/>
  <c r="I115" i="6"/>
  <c r="I36" i="6"/>
  <c r="I194" i="6"/>
  <c r="I114" i="6"/>
  <c r="I35" i="6"/>
  <c r="I193" i="6"/>
  <c r="I113" i="6"/>
  <c r="I34" i="6"/>
  <c r="I177" i="6"/>
  <c r="I97" i="6"/>
  <c r="I33" i="6"/>
  <c r="I176" i="6"/>
  <c r="I96" i="6"/>
  <c r="I18" i="6"/>
  <c r="I175" i="6"/>
  <c r="I95" i="6"/>
  <c r="I17" i="6"/>
  <c r="I174" i="6"/>
  <c r="I94" i="6"/>
  <c r="I16" i="6"/>
  <c r="I173" i="6"/>
  <c r="I93" i="6"/>
  <c r="I15" i="6"/>
  <c r="I157" i="6"/>
  <c r="I77" i="6"/>
  <c r="I14" i="6"/>
  <c r="I156" i="6"/>
  <c r="I13" i="6"/>
  <c r="I155" i="6"/>
  <c r="I75" i="6"/>
  <c r="I154" i="6"/>
  <c r="I74" i="6"/>
  <c r="I153" i="6"/>
  <c r="I137" i="6"/>
  <c r="I136" i="6"/>
  <c r="I56" i="6"/>
  <c r="I55" i="6"/>
  <c r="I54" i="6"/>
  <c r="I76" i="6"/>
  <c r="I73" i="6"/>
  <c r="I58" i="6"/>
  <c r="I57" i="6"/>
  <c r="I135" i="6"/>
  <c r="I134" i="6"/>
  <c r="I133" i="6"/>
  <c r="H211" i="6"/>
  <c r="H191" i="6"/>
  <c r="H171" i="6"/>
  <c r="H151" i="6"/>
  <c r="H131" i="6"/>
  <c r="H111" i="6"/>
  <c r="H91" i="6"/>
  <c r="H71" i="6"/>
  <c r="H51" i="6"/>
  <c r="H31" i="6"/>
  <c r="H149" i="6"/>
  <c r="H207" i="6"/>
  <c r="H127" i="6"/>
  <c r="H87" i="6"/>
  <c r="H27" i="6"/>
  <c r="H166" i="6"/>
  <c r="H66" i="6"/>
  <c r="H145" i="6"/>
  <c r="H125" i="6"/>
  <c r="H65" i="6"/>
  <c r="H204" i="6"/>
  <c r="H124" i="6"/>
  <c r="H44" i="6"/>
  <c r="H203" i="6"/>
  <c r="H83" i="6"/>
  <c r="H210" i="6"/>
  <c r="H190" i="6"/>
  <c r="H170" i="6"/>
  <c r="H150" i="6"/>
  <c r="H130" i="6"/>
  <c r="H110" i="6"/>
  <c r="H90" i="6"/>
  <c r="H70" i="6"/>
  <c r="H50" i="6"/>
  <c r="H30" i="6"/>
  <c r="H209" i="6"/>
  <c r="H189" i="6"/>
  <c r="H169" i="6"/>
  <c r="H129" i="6"/>
  <c r="H109" i="6"/>
  <c r="H89" i="6"/>
  <c r="H69" i="6"/>
  <c r="H49" i="6"/>
  <c r="H29" i="6"/>
  <c r="H187" i="6"/>
  <c r="H107" i="6"/>
  <c r="H67" i="6"/>
  <c r="H146" i="6"/>
  <c r="H86" i="6"/>
  <c r="H185" i="6"/>
  <c r="H45" i="6"/>
  <c r="H164" i="6"/>
  <c r="H64" i="6"/>
  <c r="H163" i="6"/>
  <c r="H123" i="6"/>
  <c r="H147" i="6"/>
  <c r="H186" i="6"/>
  <c r="H106" i="6"/>
  <c r="H26" i="6"/>
  <c r="H205" i="6"/>
  <c r="H105" i="6"/>
  <c r="H25" i="6"/>
  <c r="H144" i="6"/>
  <c r="H84" i="6"/>
  <c r="H24" i="6"/>
  <c r="H183" i="6"/>
  <c r="H63" i="6"/>
  <c r="H208" i="6"/>
  <c r="H188" i="6"/>
  <c r="H168" i="6"/>
  <c r="H148" i="6"/>
  <c r="H128" i="6"/>
  <c r="H108" i="6"/>
  <c r="H88" i="6"/>
  <c r="H68" i="6"/>
  <c r="H48" i="6"/>
  <c r="H28" i="6"/>
  <c r="H167" i="6"/>
  <c r="H47" i="6"/>
  <c r="H206" i="6"/>
  <c r="H126" i="6"/>
  <c r="H46" i="6"/>
  <c r="H165" i="6"/>
  <c r="H85" i="6"/>
  <c r="H184" i="6"/>
  <c r="H104" i="6"/>
  <c r="H143" i="6"/>
  <c r="H103" i="6"/>
  <c r="H202" i="6"/>
  <c r="H173" i="6"/>
  <c r="H135" i="6"/>
  <c r="H97" i="6"/>
  <c r="H59" i="6"/>
  <c r="H23" i="6"/>
  <c r="H201" i="6"/>
  <c r="H172" i="6"/>
  <c r="H134" i="6"/>
  <c r="H96" i="6"/>
  <c r="H58" i="6"/>
  <c r="H22" i="6"/>
  <c r="H162" i="6"/>
  <c r="H21" i="6"/>
  <c r="H199" i="6"/>
  <c r="H132" i="6"/>
  <c r="H94" i="6"/>
  <c r="H56" i="6"/>
  <c r="H20" i="6"/>
  <c r="H198" i="6"/>
  <c r="H122" i="6"/>
  <c r="H55" i="6"/>
  <c r="H19" i="6"/>
  <c r="H197" i="6"/>
  <c r="H121" i="6"/>
  <c r="H54" i="6"/>
  <c r="H196" i="6"/>
  <c r="H53" i="6"/>
  <c r="H157" i="6"/>
  <c r="H81" i="6"/>
  <c r="H120" i="6"/>
  <c r="H119" i="6"/>
  <c r="H16" i="6"/>
  <c r="H200" i="6"/>
  <c r="H133" i="6"/>
  <c r="H95" i="6"/>
  <c r="H57" i="6"/>
  <c r="H161" i="6"/>
  <c r="H160" i="6"/>
  <c r="H93" i="6"/>
  <c r="H159" i="6"/>
  <c r="H92" i="6"/>
  <c r="H18" i="6"/>
  <c r="H158" i="6"/>
  <c r="H82" i="6"/>
  <c r="H17" i="6"/>
  <c r="H195" i="6"/>
  <c r="H52" i="6"/>
  <c r="H194" i="6"/>
  <c r="H139" i="6"/>
  <c r="H76" i="6"/>
  <c r="H15" i="6"/>
  <c r="H192" i="6"/>
  <c r="H74" i="6"/>
  <c r="H136" i="6"/>
  <c r="H12" i="6"/>
  <c r="H181" i="6"/>
  <c r="H62" i="6"/>
  <c r="H61" i="6"/>
  <c r="H60" i="6"/>
  <c r="H177" i="6"/>
  <c r="H176" i="6"/>
  <c r="H41" i="6"/>
  <c r="H40" i="6"/>
  <c r="H39" i="6"/>
  <c r="H155" i="6"/>
  <c r="H154" i="6"/>
  <c r="H153" i="6"/>
  <c r="H35" i="6"/>
  <c r="H142" i="6"/>
  <c r="H78" i="6"/>
  <c r="H77" i="6"/>
  <c r="H193" i="6"/>
  <c r="H138" i="6"/>
  <c r="H75" i="6"/>
  <c r="H14" i="6"/>
  <c r="H137" i="6"/>
  <c r="H13" i="6"/>
  <c r="H182" i="6"/>
  <c r="H73" i="6"/>
  <c r="H118" i="6"/>
  <c r="H117" i="6"/>
  <c r="H116" i="6"/>
  <c r="H178" i="6"/>
  <c r="H43" i="6"/>
  <c r="H42" i="6"/>
  <c r="H175" i="6"/>
  <c r="H102" i="6"/>
  <c r="H156" i="6"/>
  <c r="H100" i="6"/>
  <c r="H99" i="6"/>
  <c r="H36" i="6"/>
  <c r="H80" i="6"/>
  <c r="H79" i="6"/>
  <c r="H33" i="6"/>
  <c r="H140" i="6"/>
  <c r="H72" i="6"/>
  <c r="H180" i="6"/>
  <c r="H179" i="6"/>
  <c r="H115" i="6"/>
  <c r="H114" i="6"/>
  <c r="H113" i="6"/>
  <c r="H112" i="6"/>
  <c r="H174" i="6"/>
  <c r="H101" i="6"/>
  <c r="H38" i="6"/>
  <c r="H37" i="6"/>
  <c r="H98" i="6"/>
  <c r="H152" i="6"/>
  <c r="H34" i="6"/>
  <c r="H141" i="6"/>
  <c r="H32" i="6"/>
  <c r="S71" i="5"/>
  <c r="S89" i="5"/>
  <c r="S103" i="5"/>
  <c r="S115" i="5"/>
  <c r="S129" i="5"/>
  <c r="S22" i="5"/>
  <c r="S36" i="5"/>
  <c r="S48" i="5"/>
  <c r="S21" i="5"/>
  <c r="S35" i="5"/>
  <c r="S47" i="5"/>
  <c r="S151" i="5"/>
  <c r="S171" i="5"/>
  <c r="S191" i="5"/>
  <c r="S205" i="5"/>
  <c r="S70" i="5"/>
  <c r="S88" i="5"/>
  <c r="S102" i="5"/>
  <c r="S114" i="5"/>
  <c r="S128" i="5"/>
  <c r="S150" i="5"/>
  <c r="S170" i="5"/>
  <c r="S190" i="5"/>
  <c r="S204" i="5"/>
  <c r="O14" i="5"/>
  <c r="O30" i="5"/>
  <c r="O59" i="5"/>
  <c r="O23" i="5"/>
  <c r="O39" i="5"/>
  <c r="O141" i="5"/>
  <c r="O22" i="5"/>
  <c r="O31" i="5"/>
  <c r="O58" i="5"/>
  <c r="O205" i="5"/>
  <c r="O71" i="5"/>
  <c r="O159" i="5"/>
  <c r="O187" i="5"/>
  <c r="O204" i="5"/>
  <c r="O177" i="5"/>
  <c r="O15" i="5"/>
  <c r="O38" i="5"/>
  <c r="O68" i="5"/>
  <c r="O69" i="5"/>
  <c r="O81" i="5"/>
  <c r="O20" i="5"/>
  <c r="O36" i="5"/>
  <c r="O44" i="5"/>
  <c r="O48" i="5"/>
  <c r="O56" i="5"/>
  <c r="O80" i="5"/>
  <c r="O101" i="5"/>
  <c r="O112" i="5"/>
  <c r="O140" i="5"/>
  <c r="O186" i="5"/>
  <c r="O34" i="5"/>
  <c r="O42" i="5"/>
  <c r="O43" i="5"/>
  <c r="O45" i="5"/>
  <c r="O47" i="5"/>
  <c r="O49" i="5"/>
  <c r="O51" i="5"/>
  <c r="O53" i="5"/>
  <c r="O55" i="5"/>
  <c r="O62" i="5"/>
  <c r="O78" i="5"/>
  <c r="O91" i="5"/>
  <c r="O122" i="5"/>
  <c r="O131" i="5"/>
  <c r="O207" i="5"/>
  <c r="O199" i="5"/>
  <c r="O197" i="5"/>
  <c r="O189" i="5"/>
  <c r="O179" i="5"/>
  <c r="O171" i="5"/>
  <c r="O161" i="5"/>
  <c r="O153" i="5"/>
  <c r="O143" i="5"/>
  <c r="O135" i="5"/>
  <c r="O133" i="5"/>
  <c r="O125" i="5"/>
  <c r="O115" i="5"/>
  <c r="O105" i="5"/>
  <c r="O95" i="5"/>
  <c r="O93" i="5"/>
  <c r="O83" i="5"/>
  <c r="O73" i="5"/>
  <c r="O209" i="5"/>
  <c r="O201" i="5"/>
  <c r="O191" i="5"/>
  <c r="O183" i="5"/>
  <c r="O181" i="5"/>
  <c r="O173" i="5"/>
  <c r="O163" i="5"/>
  <c r="O155" i="5"/>
  <c r="O145" i="5"/>
  <c r="O137" i="5"/>
  <c r="O127" i="5"/>
  <c r="O119" i="5"/>
  <c r="O117" i="5"/>
  <c r="O107" i="5"/>
  <c r="O97" i="5"/>
  <c r="O87" i="5"/>
  <c r="O85" i="5"/>
  <c r="O75" i="5"/>
  <c r="O65" i="5"/>
  <c r="O211" i="5"/>
  <c r="O203" i="5"/>
  <c r="O193" i="5"/>
  <c r="O185" i="5"/>
  <c r="O175" i="5"/>
  <c r="O167" i="5"/>
  <c r="O165" i="5"/>
  <c r="O157" i="5"/>
  <c r="O147" i="5"/>
  <c r="O139" i="5"/>
  <c r="O129" i="5"/>
  <c r="O121" i="5"/>
  <c r="O111" i="5"/>
  <c r="O109" i="5"/>
  <c r="O99" i="5"/>
  <c r="O89" i="5"/>
  <c r="O79" i="5"/>
  <c r="O77" i="5"/>
  <c r="O67" i="5"/>
  <c r="O13" i="5"/>
  <c r="O21" i="5"/>
  <c r="O28" i="5"/>
  <c r="O29" i="5"/>
  <c r="O37" i="5"/>
  <c r="O46" i="5"/>
  <c r="O50" i="5"/>
  <c r="O52" i="5"/>
  <c r="O54" i="5"/>
  <c r="O57" i="5"/>
  <c r="O100" i="5"/>
  <c r="O103" i="5"/>
  <c r="O110" i="5"/>
  <c r="O113" i="5"/>
  <c r="O123" i="5"/>
  <c r="O158" i="5"/>
  <c r="O194" i="5"/>
  <c r="O18" i="5"/>
  <c r="O19" i="5"/>
  <c r="O26" i="5"/>
  <c r="O27" i="5"/>
  <c r="O35" i="5"/>
  <c r="O12" i="5"/>
  <c r="O16" i="5"/>
  <c r="O17" i="5"/>
  <c r="O24" i="5"/>
  <c r="O25" i="5"/>
  <c r="O32" i="5"/>
  <c r="O33" i="5"/>
  <c r="O40" i="5"/>
  <c r="O41" i="5"/>
  <c r="O60" i="5"/>
  <c r="O61" i="5"/>
  <c r="O63" i="5"/>
  <c r="O90" i="5"/>
  <c r="O130" i="5"/>
  <c r="O148" i="5"/>
  <c r="O149" i="5"/>
  <c r="O151" i="5"/>
  <c r="O166" i="5"/>
  <c r="O168" i="5"/>
  <c r="O169" i="5"/>
  <c r="O176" i="5"/>
  <c r="O195" i="5"/>
  <c r="O66" i="5"/>
  <c r="O76" i="5"/>
  <c r="O86" i="5"/>
  <c r="O88" i="5"/>
  <c r="O98" i="5"/>
  <c r="O108" i="5"/>
  <c r="O118" i="5"/>
  <c r="O120" i="5"/>
  <c r="O128" i="5"/>
  <c r="O138" i="5"/>
  <c r="O146" i="5"/>
  <c r="O156" i="5"/>
  <c r="O164" i="5"/>
  <c r="O174" i="5"/>
  <c r="O182" i="5"/>
  <c r="O184" i="5"/>
  <c r="O192" i="5"/>
  <c r="O202" i="5"/>
  <c r="O210" i="5"/>
  <c r="O64" i="5"/>
  <c r="O74" i="5"/>
  <c r="O84" i="5"/>
  <c r="O94" i="5"/>
  <c r="O96" i="5"/>
  <c r="O106" i="5"/>
  <c r="O116" i="5"/>
  <c r="O126" i="5"/>
  <c r="O134" i="5"/>
  <c r="O136" i="5"/>
  <c r="O144" i="5"/>
  <c r="O154" i="5"/>
  <c r="O162" i="5"/>
  <c r="O172" i="5"/>
  <c r="O180" i="5"/>
  <c r="O190" i="5"/>
  <c r="O198" i="5"/>
  <c r="O200" i="5"/>
  <c r="O208" i="5"/>
  <c r="O70" i="5"/>
  <c r="O72" i="5"/>
  <c r="O82" i="5"/>
  <c r="O92" i="5"/>
  <c r="O102" i="5"/>
  <c r="O104" i="5"/>
  <c r="O114" i="5"/>
  <c r="O124" i="5"/>
  <c r="O132" i="5"/>
  <c r="O142" i="5"/>
  <c r="O150" i="5"/>
  <c r="O152" i="5"/>
  <c r="O160" i="5"/>
  <c r="O170" i="5"/>
  <c r="O178" i="5"/>
  <c r="O188" i="5"/>
  <c r="O196" i="5"/>
  <c r="O206" i="5"/>
  <c r="AL211" i="5"/>
  <c r="AL210" i="5"/>
  <c r="AL209" i="5"/>
  <c r="AL208" i="5"/>
  <c r="AL207" i="5"/>
  <c r="AL206" i="5"/>
  <c r="AL205" i="5"/>
  <c r="AL204" i="5"/>
  <c r="AL203" i="5"/>
  <c r="AL202" i="5"/>
  <c r="AL201" i="5"/>
  <c r="AL200" i="5"/>
  <c r="AL199" i="5"/>
  <c r="AL198" i="5"/>
  <c r="AL197" i="5"/>
  <c r="AL196" i="5"/>
  <c r="AL195" i="5"/>
  <c r="AL194" i="5"/>
  <c r="AL193" i="5"/>
  <c r="AL192" i="5"/>
  <c r="AL191" i="5"/>
  <c r="AL190" i="5"/>
  <c r="AL189" i="5"/>
  <c r="AL188" i="5"/>
  <c r="AL187" i="5"/>
  <c r="AL186" i="5"/>
  <c r="AL185" i="5"/>
  <c r="AL184" i="5"/>
  <c r="AL183" i="5"/>
  <c r="AL182" i="5"/>
  <c r="AL181" i="5"/>
  <c r="AL180" i="5"/>
  <c r="AL179" i="5"/>
  <c r="AL178" i="5"/>
  <c r="AL177" i="5"/>
  <c r="AL176" i="5"/>
  <c r="AL175" i="5"/>
  <c r="AL174" i="5"/>
  <c r="AL173" i="5"/>
  <c r="AL172" i="5"/>
  <c r="AL171" i="5"/>
  <c r="AL170" i="5"/>
  <c r="AL169" i="5"/>
  <c r="AL168" i="5"/>
  <c r="AL167" i="5"/>
  <c r="AL166" i="5"/>
  <c r="AL165" i="5"/>
  <c r="AL164" i="5"/>
  <c r="AL163" i="5"/>
  <c r="AL162" i="5"/>
  <c r="AL161" i="5"/>
  <c r="AL160" i="5"/>
  <c r="AL159" i="5"/>
  <c r="AL158" i="5"/>
  <c r="AL157" i="5"/>
  <c r="AL156" i="5"/>
  <c r="AL155" i="5"/>
  <c r="AL154" i="5"/>
  <c r="AL153" i="5"/>
  <c r="AL152" i="5"/>
  <c r="AL151" i="5"/>
  <c r="AL150" i="5"/>
  <c r="AL149" i="5"/>
  <c r="AL148" i="5"/>
  <c r="AL147" i="5"/>
  <c r="AL146" i="5"/>
  <c r="AL145" i="5"/>
  <c r="AL144" i="5"/>
  <c r="AL143" i="5"/>
  <c r="AL142" i="5"/>
  <c r="AL141" i="5"/>
  <c r="AL140" i="5"/>
  <c r="AL139" i="5"/>
  <c r="AL138" i="5"/>
  <c r="AL137" i="5"/>
  <c r="AL136" i="5"/>
  <c r="AL135" i="5"/>
  <c r="AL134" i="5"/>
  <c r="AL133" i="5"/>
  <c r="AL132" i="5"/>
  <c r="AL131" i="5"/>
  <c r="AL130" i="5"/>
  <c r="AL129" i="5"/>
  <c r="AL128" i="5"/>
  <c r="AL127" i="5"/>
  <c r="AL126" i="5"/>
  <c r="AL125" i="5"/>
  <c r="AL124" i="5"/>
  <c r="AL123" i="5"/>
  <c r="AL122" i="5"/>
  <c r="AL121" i="5"/>
  <c r="AL120" i="5"/>
  <c r="AL119" i="5"/>
  <c r="AL118" i="5"/>
  <c r="AL117" i="5"/>
  <c r="AL116" i="5"/>
  <c r="AL115" i="5"/>
  <c r="AL114" i="5"/>
  <c r="AL113" i="5"/>
  <c r="AL112" i="5"/>
  <c r="AL111" i="5"/>
  <c r="AL110" i="5"/>
  <c r="AL109" i="5"/>
  <c r="AL108" i="5"/>
  <c r="AL107" i="5"/>
  <c r="AL106" i="5"/>
  <c r="AL105" i="5"/>
  <c r="AL104" i="5"/>
  <c r="AL103" i="5"/>
  <c r="AL102" i="5"/>
  <c r="AL101" i="5"/>
  <c r="AL100" i="5"/>
  <c r="AL99" i="5"/>
  <c r="AL98" i="5"/>
  <c r="AL97" i="5"/>
  <c r="AL96" i="5"/>
  <c r="AL95" i="5"/>
  <c r="AL94" i="5"/>
  <c r="AL93" i="5"/>
  <c r="AL92" i="5"/>
  <c r="AL91" i="5"/>
  <c r="AL90" i="5"/>
  <c r="AL89" i="5"/>
  <c r="AL88" i="5"/>
  <c r="AL87" i="5"/>
  <c r="AL86" i="5"/>
  <c r="AL85" i="5"/>
  <c r="AL84" i="5"/>
  <c r="AL83" i="5"/>
  <c r="AL82" i="5"/>
  <c r="AL81" i="5"/>
  <c r="AL80" i="5"/>
  <c r="AL79" i="5"/>
  <c r="AL78" i="5"/>
  <c r="AL77" i="5"/>
  <c r="AL76" i="5"/>
  <c r="AL75" i="5"/>
  <c r="AL74" i="5"/>
  <c r="AL73" i="5"/>
  <c r="AL72" i="5"/>
  <c r="AL71" i="5"/>
  <c r="AL70" i="5"/>
  <c r="AL69" i="5"/>
  <c r="AL68" i="5"/>
  <c r="AL67" i="5"/>
  <c r="AL66" i="5"/>
  <c r="AL65" i="5"/>
  <c r="AL64" i="5"/>
  <c r="AL63" i="5"/>
  <c r="AL62" i="5"/>
  <c r="AL61" i="5"/>
  <c r="AL60" i="5"/>
  <c r="AL59" i="5"/>
  <c r="AL58" i="5"/>
  <c r="AL57" i="5"/>
  <c r="AL56" i="5"/>
  <c r="AL55" i="5"/>
  <c r="AL54" i="5"/>
  <c r="AL53" i="5"/>
  <c r="AL52" i="5"/>
  <c r="AL51" i="5"/>
  <c r="AL50" i="5"/>
  <c r="AL49" i="5"/>
  <c r="AL48" i="5"/>
  <c r="AL47" i="5"/>
  <c r="AL46" i="5"/>
  <c r="AL45" i="5"/>
  <c r="AL44" i="5"/>
  <c r="AL43" i="5"/>
  <c r="AL42" i="5"/>
  <c r="AL41" i="5"/>
  <c r="AL40" i="5"/>
  <c r="AL39" i="5"/>
  <c r="AL38" i="5"/>
  <c r="AL37" i="5"/>
  <c r="AL36" i="5"/>
  <c r="AL35" i="5"/>
  <c r="AL34" i="5"/>
  <c r="AL33" i="5"/>
  <c r="AL32" i="5"/>
  <c r="AL31" i="5"/>
  <c r="AL30" i="5"/>
  <c r="AL29" i="5"/>
  <c r="AL28" i="5"/>
  <c r="AL27" i="5"/>
  <c r="AL26" i="5"/>
  <c r="AL25" i="5"/>
  <c r="AL24" i="5"/>
  <c r="AL23" i="5"/>
  <c r="AL22" i="5"/>
  <c r="AL21" i="5"/>
  <c r="AL20" i="5"/>
  <c r="AL19" i="5"/>
  <c r="AL18" i="5"/>
  <c r="AL17" i="5"/>
  <c r="AL16" i="5"/>
  <c r="AL15" i="5"/>
  <c r="AL14" i="5"/>
  <c r="AL13" i="5"/>
  <c r="AL12" i="5"/>
  <c r="R10" i="4"/>
  <c r="D214" i="5"/>
  <c r="R34" i="4"/>
  <c r="R33" i="4"/>
  <c r="R32" i="4"/>
  <c r="R31" i="4"/>
  <c r="R30" i="4"/>
  <c r="R29" i="4"/>
  <c r="R28" i="4"/>
  <c r="R20" i="4"/>
  <c r="R19" i="4"/>
  <c r="R18" i="4"/>
  <c r="R17" i="4"/>
  <c r="R16" i="4"/>
  <c r="R15" i="4"/>
  <c r="R35" i="4"/>
  <c r="R14" i="4"/>
  <c r="R13" i="4"/>
  <c r="R12" i="4"/>
  <c r="R9" i="4"/>
  <c r="R8" i="4"/>
  <c r="R7" i="4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AU211" i="5"/>
  <c r="AT211" i="5"/>
  <c r="AS211" i="5"/>
  <c r="AJ211" i="5"/>
  <c r="AH211" i="5"/>
  <c r="AF211" i="5"/>
  <c r="AD211" i="5"/>
  <c r="AB211" i="5"/>
  <c r="Z211" i="5"/>
  <c r="J211" i="5"/>
  <c r="F211" i="5"/>
  <c r="D211" i="5"/>
  <c r="B211" i="5"/>
  <c r="AU210" i="5"/>
  <c r="AT210" i="5"/>
  <c r="AS210" i="5"/>
  <c r="AJ210" i="5"/>
  <c r="AH210" i="5"/>
  <c r="AF210" i="5"/>
  <c r="AD210" i="5"/>
  <c r="AB210" i="5"/>
  <c r="Z210" i="5"/>
  <c r="J210" i="5"/>
  <c r="F210" i="5"/>
  <c r="D210" i="5"/>
  <c r="B210" i="5"/>
  <c r="AU209" i="5"/>
  <c r="AT209" i="5"/>
  <c r="AS209" i="5"/>
  <c r="AJ209" i="5"/>
  <c r="AH209" i="5"/>
  <c r="AF209" i="5"/>
  <c r="AD209" i="5"/>
  <c r="AB209" i="5"/>
  <c r="Z209" i="5"/>
  <c r="J209" i="5"/>
  <c r="F209" i="5"/>
  <c r="D209" i="5"/>
  <c r="B209" i="5"/>
  <c r="AU208" i="5"/>
  <c r="AT208" i="5"/>
  <c r="AS208" i="5"/>
  <c r="AJ208" i="5"/>
  <c r="AH208" i="5"/>
  <c r="AF208" i="5"/>
  <c r="AD208" i="5"/>
  <c r="AB208" i="5"/>
  <c r="Z208" i="5"/>
  <c r="J208" i="5"/>
  <c r="F208" i="5"/>
  <c r="D208" i="5"/>
  <c r="B208" i="5"/>
  <c r="AU207" i="5"/>
  <c r="AT207" i="5"/>
  <c r="AS207" i="5"/>
  <c r="AJ207" i="5"/>
  <c r="AH207" i="5"/>
  <c r="AF207" i="5"/>
  <c r="AD207" i="5"/>
  <c r="AB207" i="5"/>
  <c r="Z207" i="5"/>
  <c r="J207" i="5"/>
  <c r="F207" i="5"/>
  <c r="D207" i="5"/>
  <c r="B207" i="5"/>
  <c r="AU206" i="5"/>
  <c r="AT206" i="5"/>
  <c r="AS206" i="5"/>
  <c r="AJ206" i="5"/>
  <c r="AH206" i="5"/>
  <c r="AF206" i="5"/>
  <c r="AD206" i="5"/>
  <c r="AB206" i="5"/>
  <c r="Z206" i="5"/>
  <c r="J206" i="5"/>
  <c r="F206" i="5"/>
  <c r="D206" i="5"/>
  <c r="B206" i="5"/>
  <c r="AU205" i="5"/>
  <c r="AT205" i="5"/>
  <c r="AS205" i="5"/>
  <c r="AJ205" i="5"/>
  <c r="AH205" i="5"/>
  <c r="AF205" i="5"/>
  <c r="AD205" i="5"/>
  <c r="AB205" i="5"/>
  <c r="Z205" i="5"/>
  <c r="J205" i="5"/>
  <c r="F205" i="5"/>
  <c r="D205" i="5"/>
  <c r="B205" i="5"/>
  <c r="AU204" i="5"/>
  <c r="AT204" i="5"/>
  <c r="AS204" i="5"/>
  <c r="AJ204" i="5"/>
  <c r="AH204" i="5"/>
  <c r="AF204" i="5"/>
  <c r="AD204" i="5"/>
  <c r="AB204" i="5"/>
  <c r="Z204" i="5"/>
  <c r="J204" i="5"/>
  <c r="F204" i="5"/>
  <c r="D204" i="5"/>
  <c r="B204" i="5"/>
  <c r="AU203" i="5"/>
  <c r="AT203" i="5"/>
  <c r="AS203" i="5"/>
  <c r="AJ203" i="5"/>
  <c r="AH203" i="5"/>
  <c r="AF203" i="5"/>
  <c r="AD203" i="5"/>
  <c r="AB203" i="5"/>
  <c r="Z203" i="5"/>
  <c r="J203" i="5"/>
  <c r="F203" i="5"/>
  <c r="D203" i="5"/>
  <c r="B203" i="5"/>
  <c r="AU202" i="5"/>
  <c r="AT202" i="5"/>
  <c r="AS202" i="5"/>
  <c r="AJ202" i="5"/>
  <c r="AH202" i="5"/>
  <c r="AF202" i="5"/>
  <c r="AD202" i="5"/>
  <c r="AB202" i="5"/>
  <c r="Z202" i="5"/>
  <c r="J202" i="5"/>
  <c r="F202" i="5"/>
  <c r="D202" i="5"/>
  <c r="B202" i="5"/>
  <c r="AU201" i="5"/>
  <c r="AT201" i="5"/>
  <c r="AS201" i="5"/>
  <c r="AJ201" i="5"/>
  <c r="AH201" i="5"/>
  <c r="AF201" i="5"/>
  <c r="AD201" i="5"/>
  <c r="AB201" i="5"/>
  <c r="Z201" i="5"/>
  <c r="J201" i="5"/>
  <c r="F201" i="5"/>
  <c r="D201" i="5"/>
  <c r="B201" i="5"/>
  <c r="AU200" i="5"/>
  <c r="AT200" i="5"/>
  <c r="AS200" i="5"/>
  <c r="AJ200" i="5"/>
  <c r="AH200" i="5"/>
  <c r="AF200" i="5"/>
  <c r="AD200" i="5"/>
  <c r="AB200" i="5"/>
  <c r="Z200" i="5"/>
  <c r="J200" i="5"/>
  <c r="F200" i="5"/>
  <c r="D200" i="5"/>
  <c r="B200" i="5"/>
  <c r="AU199" i="5"/>
  <c r="AT199" i="5"/>
  <c r="AS199" i="5"/>
  <c r="AJ199" i="5"/>
  <c r="AH199" i="5"/>
  <c r="AF199" i="5"/>
  <c r="AD199" i="5"/>
  <c r="AB199" i="5"/>
  <c r="Z199" i="5"/>
  <c r="J199" i="5"/>
  <c r="F199" i="5"/>
  <c r="D199" i="5"/>
  <c r="B199" i="5"/>
  <c r="AU198" i="5"/>
  <c r="AT198" i="5"/>
  <c r="AS198" i="5"/>
  <c r="AJ198" i="5"/>
  <c r="AH198" i="5"/>
  <c r="AF198" i="5"/>
  <c r="AD198" i="5"/>
  <c r="AB198" i="5"/>
  <c r="Z198" i="5"/>
  <c r="J198" i="5"/>
  <c r="F198" i="5"/>
  <c r="D198" i="5"/>
  <c r="B198" i="5"/>
  <c r="AU197" i="5"/>
  <c r="AT197" i="5"/>
  <c r="AS197" i="5"/>
  <c r="AJ197" i="5"/>
  <c r="AH197" i="5"/>
  <c r="AF197" i="5"/>
  <c r="AD197" i="5"/>
  <c r="AB197" i="5"/>
  <c r="Z197" i="5"/>
  <c r="J197" i="5"/>
  <c r="F197" i="5"/>
  <c r="D197" i="5"/>
  <c r="B197" i="5"/>
  <c r="AU196" i="5"/>
  <c r="AT196" i="5"/>
  <c r="AS196" i="5"/>
  <c r="AJ196" i="5"/>
  <c r="AH196" i="5"/>
  <c r="AF196" i="5"/>
  <c r="AD196" i="5"/>
  <c r="AB196" i="5"/>
  <c r="Z196" i="5"/>
  <c r="J196" i="5"/>
  <c r="F196" i="5"/>
  <c r="D196" i="5"/>
  <c r="B196" i="5"/>
  <c r="AU195" i="5"/>
  <c r="AT195" i="5"/>
  <c r="AS195" i="5"/>
  <c r="AJ195" i="5"/>
  <c r="AH195" i="5"/>
  <c r="AF195" i="5"/>
  <c r="AD195" i="5"/>
  <c r="AB195" i="5"/>
  <c r="Z195" i="5"/>
  <c r="J195" i="5"/>
  <c r="F195" i="5"/>
  <c r="D195" i="5"/>
  <c r="B195" i="5"/>
  <c r="AU194" i="5"/>
  <c r="AT194" i="5"/>
  <c r="AS194" i="5"/>
  <c r="AJ194" i="5"/>
  <c r="AH194" i="5"/>
  <c r="AF194" i="5"/>
  <c r="AD194" i="5"/>
  <c r="AB194" i="5"/>
  <c r="Z194" i="5"/>
  <c r="J194" i="5"/>
  <c r="F194" i="5"/>
  <c r="D194" i="5"/>
  <c r="B194" i="5"/>
  <c r="AU193" i="5"/>
  <c r="AT193" i="5"/>
  <c r="AS193" i="5"/>
  <c r="AJ193" i="5"/>
  <c r="AH193" i="5"/>
  <c r="AF193" i="5"/>
  <c r="AD193" i="5"/>
  <c r="AB193" i="5"/>
  <c r="Z193" i="5"/>
  <c r="J193" i="5"/>
  <c r="F193" i="5"/>
  <c r="D193" i="5"/>
  <c r="B193" i="5"/>
  <c r="AU192" i="5"/>
  <c r="AT192" i="5"/>
  <c r="AS192" i="5"/>
  <c r="AJ192" i="5"/>
  <c r="AH192" i="5"/>
  <c r="AF192" i="5"/>
  <c r="AD192" i="5"/>
  <c r="AB192" i="5"/>
  <c r="Z192" i="5"/>
  <c r="J192" i="5"/>
  <c r="F192" i="5"/>
  <c r="D192" i="5"/>
  <c r="B192" i="5"/>
  <c r="AU191" i="5"/>
  <c r="AT191" i="5"/>
  <c r="AS191" i="5"/>
  <c r="AJ191" i="5"/>
  <c r="AH191" i="5"/>
  <c r="AF191" i="5"/>
  <c r="AD191" i="5"/>
  <c r="AB191" i="5"/>
  <c r="Z191" i="5"/>
  <c r="J191" i="5"/>
  <c r="F191" i="5"/>
  <c r="D191" i="5"/>
  <c r="B191" i="5"/>
  <c r="AU190" i="5"/>
  <c r="AT190" i="5"/>
  <c r="AS190" i="5"/>
  <c r="AJ190" i="5"/>
  <c r="AH190" i="5"/>
  <c r="AF190" i="5"/>
  <c r="AD190" i="5"/>
  <c r="AB190" i="5"/>
  <c r="Z190" i="5"/>
  <c r="J190" i="5"/>
  <c r="F190" i="5"/>
  <c r="D190" i="5"/>
  <c r="B190" i="5"/>
  <c r="AU189" i="5"/>
  <c r="AT189" i="5"/>
  <c r="AS189" i="5"/>
  <c r="AJ189" i="5"/>
  <c r="AH189" i="5"/>
  <c r="AF189" i="5"/>
  <c r="AD189" i="5"/>
  <c r="AB189" i="5"/>
  <c r="Z189" i="5"/>
  <c r="J189" i="5"/>
  <c r="F189" i="5"/>
  <c r="D189" i="5"/>
  <c r="B189" i="5"/>
  <c r="AU188" i="5"/>
  <c r="AT188" i="5"/>
  <c r="AS188" i="5"/>
  <c r="AJ188" i="5"/>
  <c r="AH188" i="5"/>
  <c r="AF188" i="5"/>
  <c r="AD188" i="5"/>
  <c r="AB188" i="5"/>
  <c r="Z188" i="5"/>
  <c r="J188" i="5"/>
  <c r="F188" i="5"/>
  <c r="D188" i="5"/>
  <c r="B188" i="5"/>
  <c r="AU187" i="5"/>
  <c r="AT187" i="5"/>
  <c r="AS187" i="5"/>
  <c r="AJ187" i="5"/>
  <c r="AH187" i="5"/>
  <c r="AF187" i="5"/>
  <c r="AD187" i="5"/>
  <c r="AB187" i="5"/>
  <c r="Z187" i="5"/>
  <c r="J187" i="5"/>
  <c r="F187" i="5"/>
  <c r="D187" i="5"/>
  <c r="B187" i="5"/>
  <c r="AU186" i="5"/>
  <c r="AT186" i="5"/>
  <c r="AS186" i="5"/>
  <c r="AJ186" i="5"/>
  <c r="AH186" i="5"/>
  <c r="AF186" i="5"/>
  <c r="AD186" i="5"/>
  <c r="AB186" i="5"/>
  <c r="Z186" i="5"/>
  <c r="J186" i="5"/>
  <c r="F186" i="5"/>
  <c r="D186" i="5"/>
  <c r="B186" i="5"/>
  <c r="AU185" i="5"/>
  <c r="AT185" i="5"/>
  <c r="AS185" i="5"/>
  <c r="AJ185" i="5"/>
  <c r="AH185" i="5"/>
  <c r="AF185" i="5"/>
  <c r="AD185" i="5"/>
  <c r="AB185" i="5"/>
  <c r="Z185" i="5"/>
  <c r="J185" i="5"/>
  <c r="F185" i="5"/>
  <c r="D185" i="5"/>
  <c r="B185" i="5"/>
  <c r="AU184" i="5"/>
  <c r="AT184" i="5"/>
  <c r="AS184" i="5"/>
  <c r="AJ184" i="5"/>
  <c r="AH184" i="5"/>
  <c r="AF184" i="5"/>
  <c r="AD184" i="5"/>
  <c r="AB184" i="5"/>
  <c r="Z184" i="5"/>
  <c r="J184" i="5"/>
  <c r="F184" i="5"/>
  <c r="D184" i="5"/>
  <c r="B184" i="5"/>
  <c r="AU183" i="5"/>
  <c r="AT183" i="5"/>
  <c r="AS183" i="5"/>
  <c r="AJ183" i="5"/>
  <c r="AH183" i="5"/>
  <c r="AF183" i="5"/>
  <c r="AD183" i="5"/>
  <c r="AB183" i="5"/>
  <c r="Z183" i="5"/>
  <c r="J183" i="5"/>
  <c r="F183" i="5"/>
  <c r="D183" i="5"/>
  <c r="B183" i="5"/>
  <c r="AU182" i="5"/>
  <c r="AT182" i="5"/>
  <c r="AS182" i="5"/>
  <c r="AJ182" i="5"/>
  <c r="AH182" i="5"/>
  <c r="AF182" i="5"/>
  <c r="AD182" i="5"/>
  <c r="AB182" i="5"/>
  <c r="Z182" i="5"/>
  <c r="J182" i="5"/>
  <c r="F182" i="5"/>
  <c r="D182" i="5"/>
  <c r="B182" i="5"/>
  <c r="AU181" i="5"/>
  <c r="AT181" i="5"/>
  <c r="AS181" i="5"/>
  <c r="AJ181" i="5"/>
  <c r="AH181" i="5"/>
  <c r="AF181" i="5"/>
  <c r="AD181" i="5"/>
  <c r="AB181" i="5"/>
  <c r="Z181" i="5"/>
  <c r="J181" i="5"/>
  <c r="F181" i="5"/>
  <c r="D181" i="5"/>
  <c r="B181" i="5"/>
  <c r="AU180" i="5"/>
  <c r="AT180" i="5"/>
  <c r="AS180" i="5"/>
  <c r="AJ180" i="5"/>
  <c r="AH180" i="5"/>
  <c r="AF180" i="5"/>
  <c r="AD180" i="5"/>
  <c r="AB180" i="5"/>
  <c r="Z180" i="5"/>
  <c r="J180" i="5"/>
  <c r="F180" i="5"/>
  <c r="D180" i="5"/>
  <c r="B180" i="5"/>
  <c r="AU179" i="5"/>
  <c r="AT179" i="5"/>
  <c r="AS179" i="5"/>
  <c r="AJ179" i="5"/>
  <c r="AH179" i="5"/>
  <c r="AF179" i="5"/>
  <c r="AD179" i="5"/>
  <c r="AB179" i="5"/>
  <c r="Z179" i="5"/>
  <c r="J179" i="5"/>
  <c r="F179" i="5"/>
  <c r="D179" i="5"/>
  <c r="B179" i="5"/>
  <c r="AU178" i="5"/>
  <c r="AT178" i="5"/>
  <c r="AS178" i="5"/>
  <c r="AJ178" i="5"/>
  <c r="AH178" i="5"/>
  <c r="AF178" i="5"/>
  <c r="AD178" i="5"/>
  <c r="AB178" i="5"/>
  <c r="Z178" i="5"/>
  <c r="J178" i="5"/>
  <c r="F178" i="5"/>
  <c r="D178" i="5"/>
  <c r="B178" i="5"/>
  <c r="AU177" i="5"/>
  <c r="AT177" i="5"/>
  <c r="AS177" i="5"/>
  <c r="AJ177" i="5"/>
  <c r="AH177" i="5"/>
  <c r="AF177" i="5"/>
  <c r="AD177" i="5"/>
  <c r="AB177" i="5"/>
  <c r="Z177" i="5"/>
  <c r="J177" i="5"/>
  <c r="F177" i="5"/>
  <c r="D177" i="5"/>
  <c r="B177" i="5"/>
  <c r="AU176" i="5"/>
  <c r="AT176" i="5"/>
  <c r="AS176" i="5"/>
  <c r="AJ176" i="5"/>
  <c r="AH176" i="5"/>
  <c r="AF176" i="5"/>
  <c r="AD176" i="5"/>
  <c r="AB176" i="5"/>
  <c r="Z176" i="5"/>
  <c r="J176" i="5"/>
  <c r="F176" i="5"/>
  <c r="D176" i="5"/>
  <c r="B176" i="5"/>
  <c r="AU175" i="5"/>
  <c r="AT175" i="5"/>
  <c r="AS175" i="5"/>
  <c r="AJ175" i="5"/>
  <c r="AH175" i="5"/>
  <c r="AF175" i="5"/>
  <c r="AD175" i="5"/>
  <c r="AB175" i="5"/>
  <c r="Z175" i="5"/>
  <c r="J175" i="5"/>
  <c r="F175" i="5"/>
  <c r="D175" i="5"/>
  <c r="B175" i="5"/>
  <c r="AU174" i="5"/>
  <c r="AT174" i="5"/>
  <c r="AS174" i="5"/>
  <c r="AJ174" i="5"/>
  <c r="AH174" i="5"/>
  <c r="AF174" i="5"/>
  <c r="AD174" i="5"/>
  <c r="AB174" i="5"/>
  <c r="Z174" i="5"/>
  <c r="J174" i="5"/>
  <c r="F174" i="5"/>
  <c r="D174" i="5"/>
  <c r="B174" i="5"/>
  <c r="AU173" i="5"/>
  <c r="AT173" i="5"/>
  <c r="AS173" i="5"/>
  <c r="AJ173" i="5"/>
  <c r="AH173" i="5"/>
  <c r="AF173" i="5"/>
  <c r="AD173" i="5"/>
  <c r="AB173" i="5"/>
  <c r="Z173" i="5"/>
  <c r="J173" i="5"/>
  <c r="F173" i="5"/>
  <c r="D173" i="5"/>
  <c r="B173" i="5"/>
  <c r="AU172" i="5"/>
  <c r="AT172" i="5"/>
  <c r="AS172" i="5"/>
  <c r="AJ172" i="5"/>
  <c r="AH172" i="5"/>
  <c r="AF172" i="5"/>
  <c r="AD172" i="5"/>
  <c r="AB172" i="5"/>
  <c r="Z172" i="5"/>
  <c r="J172" i="5"/>
  <c r="F172" i="5"/>
  <c r="D172" i="5"/>
  <c r="B172" i="5"/>
  <c r="AU171" i="5"/>
  <c r="AT171" i="5"/>
  <c r="AS171" i="5"/>
  <c r="AJ171" i="5"/>
  <c r="AH171" i="5"/>
  <c r="AF171" i="5"/>
  <c r="AD171" i="5"/>
  <c r="AB171" i="5"/>
  <c r="Z171" i="5"/>
  <c r="J171" i="5"/>
  <c r="F171" i="5"/>
  <c r="D171" i="5"/>
  <c r="B171" i="5"/>
  <c r="AU170" i="5"/>
  <c r="AT170" i="5"/>
  <c r="AS170" i="5"/>
  <c r="AJ170" i="5"/>
  <c r="AH170" i="5"/>
  <c r="AF170" i="5"/>
  <c r="AD170" i="5"/>
  <c r="AB170" i="5"/>
  <c r="Z170" i="5"/>
  <c r="J170" i="5"/>
  <c r="F170" i="5"/>
  <c r="D170" i="5"/>
  <c r="B170" i="5"/>
  <c r="AU169" i="5"/>
  <c r="AT169" i="5"/>
  <c r="AS169" i="5"/>
  <c r="AJ169" i="5"/>
  <c r="AH169" i="5"/>
  <c r="AF169" i="5"/>
  <c r="AD169" i="5"/>
  <c r="AB169" i="5"/>
  <c r="Z169" i="5"/>
  <c r="J169" i="5"/>
  <c r="F169" i="5"/>
  <c r="D169" i="5"/>
  <c r="B169" i="5"/>
  <c r="AU168" i="5"/>
  <c r="AT168" i="5"/>
  <c r="AS168" i="5"/>
  <c r="AJ168" i="5"/>
  <c r="AH168" i="5"/>
  <c r="AF168" i="5"/>
  <c r="AD168" i="5"/>
  <c r="AB168" i="5"/>
  <c r="Z168" i="5"/>
  <c r="J168" i="5"/>
  <c r="F168" i="5"/>
  <c r="D168" i="5"/>
  <c r="B168" i="5"/>
  <c r="AU167" i="5"/>
  <c r="AT167" i="5"/>
  <c r="AS167" i="5"/>
  <c r="AJ167" i="5"/>
  <c r="AH167" i="5"/>
  <c r="AF167" i="5"/>
  <c r="AD167" i="5"/>
  <c r="AB167" i="5"/>
  <c r="Z167" i="5"/>
  <c r="J167" i="5"/>
  <c r="F167" i="5"/>
  <c r="D167" i="5"/>
  <c r="B167" i="5"/>
  <c r="AU166" i="5"/>
  <c r="AT166" i="5"/>
  <c r="AS166" i="5"/>
  <c r="AJ166" i="5"/>
  <c r="AH166" i="5"/>
  <c r="AF166" i="5"/>
  <c r="AD166" i="5"/>
  <c r="AB166" i="5"/>
  <c r="Z166" i="5"/>
  <c r="J166" i="5"/>
  <c r="F166" i="5"/>
  <c r="D166" i="5"/>
  <c r="B166" i="5"/>
  <c r="AU165" i="5"/>
  <c r="AT165" i="5"/>
  <c r="AS165" i="5"/>
  <c r="AJ165" i="5"/>
  <c r="AH165" i="5"/>
  <c r="AF165" i="5"/>
  <c r="AD165" i="5"/>
  <c r="AB165" i="5"/>
  <c r="Z165" i="5"/>
  <c r="J165" i="5"/>
  <c r="F165" i="5"/>
  <c r="D165" i="5"/>
  <c r="B165" i="5"/>
  <c r="AU164" i="5"/>
  <c r="AT164" i="5"/>
  <c r="AS164" i="5"/>
  <c r="AJ164" i="5"/>
  <c r="AH164" i="5"/>
  <c r="AF164" i="5"/>
  <c r="AD164" i="5"/>
  <c r="AB164" i="5"/>
  <c r="Z164" i="5"/>
  <c r="J164" i="5"/>
  <c r="F164" i="5"/>
  <c r="D164" i="5"/>
  <c r="B164" i="5"/>
  <c r="AU163" i="5"/>
  <c r="AT163" i="5"/>
  <c r="AS163" i="5"/>
  <c r="AJ163" i="5"/>
  <c r="AH163" i="5"/>
  <c r="AF163" i="5"/>
  <c r="AD163" i="5"/>
  <c r="AB163" i="5"/>
  <c r="Z163" i="5"/>
  <c r="J163" i="5"/>
  <c r="F163" i="5"/>
  <c r="D163" i="5"/>
  <c r="B163" i="5"/>
  <c r="AU162" i="5"/>
  <c r="AT162" i="5"/>
  <c r="AS162" i="5"/>
  <c r="AJ162" i="5"/>
  <c r="AH162" i="5"/>
  <c r="AF162" i="5"/>
  <c r="AD162" i="5"/>
  <c r="AB162" i="5"/>
  <c r="Z162" i="5"/>
  <c r="J162" i="5"/>
  <c r="F162" i="5"/>
  <c r="D162" i="5"/>
  <c r="B162" i="5"/>
  <c r="AU161" i="5"/>
  <c r="AT161" i="5"/>
  <c r="AS161" i="5"/>
  <c r="AJ161" i="5"/>
  <c r="AH161" i="5"/>
  <c r="AF161" i="5"/>
  <c r="AD161" i="5"/>
  <c r="AB161" i="5"/>
  <c r="Z161" i="5"/>
  <c r="J161" i="5"/>
  <c r="F161" i="5"/>
  <c r="D161" i="5"/>
  <c r="B161" i="5"/>
  <c r="AU160" i="5"/>
  <c r="AT160" i="5"/>
  <c r="AS160" i="5"/>
  <c r="AJ160" i="5"/>
  <c r="AH160" i="5"/>
  <c r="AF160" i="5"/>
  <c r="AD160" i="5"/>
  <c r="AB160" i="5"/>
  <c r="Z160" i="5"/>
  <c r="J160" i="5"/>
  <c r="F160" i="5"/>
  <c r="D160" i="5"/>
  <c r="B160" i="5"/>
  <c r="AU159" i="5"/>
  <c r="AT159" i="5"/>
  <c r="AS159" i="5"/>
  <c r="AJ159" i="5"/>
  <c r="AH159" i="5"/>
  <c r="AF159" i="5"/>
  <c r="AD159" i="5"/>
  <c r="AB159" i="5"/>
  <c r="Z159" i="5"/>
  <c r="J159" i="5"/>
  <c r="F159" i="5"/>
  <c r="D159" i="5"/>
  <c r="B159" i="5"/>
  <c r="AU158" i="5"/>
  <c r="AT158" i="5"/>
  <c r="AS158" i="5"/>
  <c r="AJ158" i="5"/>
  <c r="AH158" i="5"/>
  <c r="AF158" i="5"/>
  <c r="AD158" i="5"/>
  <c r="AB158" i="5"/>
  <c r="Z158" i="5"/>
  <c r="J158" i="5"/>
  <c r="F158" i="5"/>
  <c r="D158" i="5"/>
  <c r="B158" i="5"/>
  <c r="AU157" i="5"/>
  <c r="AT157" i="5"/>
  <c r="AS157" i="5"/>
  <c r="AJ157" i="5"/>
  <c r="AH157" i="5"/>
  <c r="AF157" i="5"/>
  <c r="AD157" i="5"/>
  <c r="AB157" i="5"/>
  <c r="Z157" i="5"/>
  <c r="J157" i="5"/>
  <c r="F157" i="5"/>
  <c r="D157" i="5"/>
  <c r="B157" i="5"/>
  <c r="AU156" i="5"/>
  <c r="AT156" i="5"/>
  <c r="AS156" i="5"/>
  <c r="AJ156" i="5"/>
  <c r="AH156" i="5"/>
  <c r="AF156" i="5"/>
  <c r="AD156" i="5"/>
  <c r="AB156" i="5"/>
  <c r="Z156" i="5"/>
  <c r="J156" i="5"/>
  <c r="F156" i="5"/>
  <c r="D156" i="5"/>
  <c r="B156" i="5"/>
  <c r="AU155" i="5"/>
  <c r="AT155" i="5"/>
  <c r="AS155" i="5"/>
  <c r="AJ155" i="5"/>
  <c r="AH155" i="5"/>
  <c r="AF155" i="5"/>
  <c r="AD155" i="5"/>
  <c r="AB155" i="5"/>
  <c r="Z155" i="5"/>
  <c r="J155" i="5"/>
  <c r="F155" i="5"/>
  <c r="D155" i="5"/>
  <c r="B155" i="5"/>
  <c r="AU154" i="5"/>
  <c r="AT154" i="5"/>
  <c r="AS154" i="5"/>
  <c r="AJ154" i="5"/>
  <c r="AH154" i="5"/>
  <c r="AF154" i="5"/>
  <c r="AD154" i="5"/>
  <c r="AB154" i="5"/>
  <c r="Z154" i="5"/>
  <c r="J154" i="5"/>
  <c r="F154" i="5"/>
  <c r="D154" i="5"/>
  <c r="B154" i="5"/>
  <c r="AU153" i="5"/>
  <c r="AT153" i="5"/>
  <c r="AS153" i="5"/>
  <c r="AJ153" i="5"/>
  <c r="AH153" i="5"/>
  <c r="AF153" i="5"/>
  <c r="AD153" i="5"/>
  <c r="AB153" i="5"/>
  <c r="Z153" i="5"/>
  <c r="J153" i="5"/>
  <c r="F153" i="5"/>
  <c r="D153" i="5"/>
  <c r="B153" i="5"/>
  <c r="AU152" i="5"/>
  <c r="AT152" i="5"/>
  <c r="AS152" i="5"/>
  <c r="AJ152" i="5"/>
  <c r="AH152" i="5"/>
  <c r="AF152" i="5"/>
  <c r="AD152" i="5"/>
  <c r="AB152" i="5"/>
  <c r="Z152" i="5"/>
  <c r="J152" i="5"/>
  <c r="F152" i="5"/>
  <c r="D152" i="5"/>
  <c r="B152" i="5"/>
  <c r="AU151" i="5"/>
  <c r="AT151" i="5"/>
  <c r="AS151" i="5"/>
  <c r="AJ151" i="5"/>
  <c r="AH151" i="5"/>
  <c r="AF151" i="5"/>
  <c r="AD151" i="5"/>
  <c r="AB151" i="5"/>
  <c r="Z151" i="5"/>
  <c r="J151" i="5"/>
  <c r="F151" i="5"/>
  <c r="D151" i="5"/>
  <c r="B151" i="5"/>
  <c r="AU150" i="5"/>
  <c r="AT150" i="5"/>
  <c r="AS150" i="5"/>
  <c r="AJ150" i="5"/>
  <c r="AH150" i="5"/>
  <c r="AF150" i="5"/>
  <c r="AD150" i="5"/>
  <c r="AB150" i="5"/>
  <c r="Z150" i="5"/>
  <c r="J150" i="5"/>
  <c r="F150" i="5"/>
  <c r="D150" i="5"/>
  <c r="B150" i="5"/>
  <c r="AU149" i="5"/>
  <c r="AT149" i="5"/>
  <c r="AS149" i="5"/>
  <c r="AJ149" i="5"/>
  <c r="AH149" i="5"/>
  <c r="AF149" i="5"/>
  <c r="AD149" i="5"/>
  <c r="AB149" i="5"/>
  <c r="Z149" i="5"/>
  <c r="J149" i="5"/>
  <c r="F149" i="5"/>
  <c r="D149" i="5"/>
  <c r="B149" i="5"/>
  <c r="AU148" i="5"/>
  <c r="AT148" i="5"/>
  <c r="AS148" i="5"/>
  <c r="AJ148" i="5"/>
  <c r="AH148" i="5"/>
  <c r="AF148" i="5"/>
  <c r="AD148" i="5"/>
  <c r="AB148" i="5"/>
  <c r="Z148" i="5"/>
  <c r="J148" i="5"/>
  <c r="F148" i="5"/>
  <c r="D148" i="5"/>
  <c r="B148" i="5"/>
  <c r="AU147" i="5"/>
  <c r="AT147" i="5"/>
  <c r="AS147" i="5"/>
  <c r="AJ147" i="5"/>
  <c r="AH147" i="5"/>
  <c r="AF147" i="5"/>
  <c r="AD147" i="5"/>
  <c r="AB147" i="5"/>
  <c r="Z147" i="5"/>
  <c r="J147" i="5"/>
  <c r="F147" i="5"/>
  <c r="D147" i="5"/>
  <c r="B147" i="5"/>
  <c r="AU146" i="5"/>
  <c r="AT146" i="5"/>
  <c r="AS146" i="5"/>
  <c r="AJ146" i="5"/>
  <c r="AH146" i="5"/>
  <c r="AF146" i="5"/>
  <c r="AD146" i="5"/>
  <c r="AB146" i="5"/>
  <c r="Z146" i="5"/>
  <c r="J146" i="5"/>
  <c r="F146" i="5"/>
  <c r="D146" i="5"/>
  <c r="B146" i="5"/>
  <c r="AU145" i="5"/>
  <c r="AT145" i="5"/>
  <c r="AS145" i="5"/>
  <c r="AJ145" i="5"/>
  <c r="AH145" i="5"/>
  <c r="AF145" i="5"/>
  <c r="AD145" i="5"/>
  <c r="AB145" i="5"/>
  <c r="Z145" i="5"/>
  <c r="J145" i="5"/>
  <c r="F145" i="5"/>
  <c r="D145" i="5"/>
  <c r="B145" i="5"/>
  <c r="AU144" i="5"/>
  <c r="AT144" i="5"/>
  <c r="AS144" i="5"/>
  <c r="AJ144" i="5"/>
  <c r="AH144" i="5"/>
  <c r="AF144" i="5"/>
  <c r="AD144" i="5"/>
  <c r="AB144" i="5"/>
  <c r="Z144" i="5"/>
  <c r="J144" i="5"/>
  <c r="F144" i="5"/>
  <c r="D144" i="5"/>
  <c r="B144" i="5"/>
  <c r="AU143" i="5"/>
  <c r="AT143" i="5"/>
  <c r="AS143" i="5"/>
  <c r="AJ143" i="5"/>
  <c r="AH143" i="5"/>
  <c r="AF143" i="5"/>
  <c r="AD143" i="5"/>
  <c r="AB143" i="5"/>
  <c r="Z143" i="5"/>
  <c r="J143" i="5"/>
  <c r="F143" i="5"/>
  <c r="D143" i="5"/>
  <c r="B143" i="5"/>
  <c r="AU142" i="5"/>
  <c r="AT142" i="5"/>
  <c r="AS142" i="5"/>
  <c r="AJ142" i="5"/>
  <c r="AH142" i="5"/>
  <c r="AF142" i="5"/>
  <c r="AD142" i="5"/>
  <c r="AB142" i="5"/>
  <c r="Z142" i="5"/>
  <c r="J142" i="5"/>
  <c r="F142" i="5"/>
  <c r="D142" i="5"/>
  <c r="B142" i="5"/>
  <c r="AU141" i="5"/>
  <c r="AT141" i="5"/>
  <c r="AS141" i="5"/>
  <c r="AJ141" i="5"/>
  <c r="AH141" i="5"/>
  <c r="AF141" i="5"/>
  <c r="AD141" i="5"/>
  <c r="AB141" i="5"/>
  <c r="Z141" i="5"/>
  <c r="J141" i="5"/>
  <c r="F141" i="5"/>
  <c r="D141" i="5"/>
  <c r="B141" i="5"/>
  <c r="AU140" i="5"/>
  <c r="AT140" i="5"/>
  <c r="AS140" i="5"/>
  <c r="AJ140" i="5"/>
  <c r="AH140" i="5"/>
  <c r="AF140" i="5"/>
  <c r="AD140" i="5"/>
  <c r="AB140" i="5"/>
  <c r="Z140" i="5"/>
  <c r="J140" i="5"/>
  <c r="F140" i="5"/>
  <c r="D140" i="5"/>
  <c r="B140" i="5"/>
  <c r="AU139" i="5"/>
  <c r="AT139" i="5"/>
  <c r="AS139" i="5"/>
  <c r="AJ139" i="5"/>
  <c r="AH139" i="5"/>
  <c r="AF139" i="5"/>
  <c r="AD139" i="5"/>
  <c r="AB139" i="5"/>
  <c r="Z139" i="5"/>
  <c r="J139" i="5"/>
  <c r="F139" i="5"/>
  <c r="D139" i="5"/>
  <c r="B139" i="5"/>
  <c r="AU138" i="5"/>
  <c r="AT138" i="5"/>
  <c r="AS138" i="5"/>
  <c r="AJ138" i="5"/>
  <c r="AH138" i="5"/>
  <c r="AF138" i="5"/>
  <c r="AD138" i="5"/>
  <c r="AB138" i="5"/>
  <c r="Z138" i="5"/>
  <c r="J138" i="5"/>
  <c r="F138" i="5"/>
  <c r="D138" i="5"/>
  <c r="B138" i="5"/>
  <c r="AU137" i="5"/>
  <c r="AT137" i="5"/>
  <c r="AS137" i="5"/>
  <c r="AJ137" i="5"/>
  <c r="AH137" i="5"/>
  <c r="AF137" i="5"/>
  <c r="AD137" i="5"/>
  <c r="AB137" i="5"/>
  <c r="Z137" i="5"/>
  <c r="J137" i="5"/>
  <c r="F137" i="5"/>
  <c r="D137" i="5"/>
  <c r="B137" i="5"/>
  <c r="AU136" i="5"/>
  <c r="AT136" i="5"/>
  <c r="AS136" i="5"/>
  <c r="AJ136" i="5"/>
  <c r="AH136" i="5"/>
  <c r="AF136" i="5"/>
  <c r="AD136" i="5"/>
  <c r="AB136" i="5"/>
  <c r="Z136" i="5"/>
  <c r="J136" i="5"/>
  <c r="F136" i="5"/>
  <c r="D136" i="5"/>
  <c r="B136" i="5"/>
  <c r="AU135" i="5"/>
  <c r="AT135" i="5"/>
  <c r="AS135" i="5"/>
  <c r="AJ135" i="5"/>
  <c r="AH135" i="5"/>
  <c r="AF135" i="5"/>
  <c r="AD135" i="5"/>
  <c r="AB135" i="5"/>
  <c r="Z135" i="5"/>
  <c r="J135" i="5"/>
  <c r="F135" i="5"/>
  <c r="D135" i="5"/>
  <c r="B135" i="5"/>
  <c r="AU134" i="5"/>
  <c r="AT134" i="5"/>
  <c r="AS134" i="5"/>
  <c r="AJ134" i="5"/>
  <c r="AH134" i="5"/>
  <c r="AF134" i="5"/>
  <c r="AD134" i="5"/>
  <c r="AB134" i="5"/>
  <c r="Z134" i="5"/>
  <c r="J134" i="5"/>
  <c r="F134" i="5"/>
  <c r="D134" i="5"/>
  <c r="B134" i="5"/>
  <c r="AU133" i="5"/>
  <c r="AT133" i="5"/>
  <c r="AS133" i="5"/>
  <c r="AJ133" i="5"/>
  <c r="AH133" i="5"/>
  <c r="AF133" i="5"/>
  <c r="AD133" i="5"/>
  <c r="AB133" i="5"/>
  <c r="Z133" i="5"/>
  <c r="J133" i="5"/>
  <c r="F133" i="5"/>
  <c r="D133" i="5"/>
  <c r="B133" i="5"/>
  <c r="AU132" i="5"/>
  <c r="AT132" i="5"/>
  <c r="AS132" i="5"/>
  <c r="AJ132" i="5"/>
  <c r="AH132" i="5"/>
  <c r="AF132" i="5"/>
  <c r="AD132" i="5"/>
  <c r="AB132" i="5"/>
  <c r="Z132" i="5"/>
  <c r="J132" i="5"/>
  <c r="F132" i="5"/>
  <c r="D132" i="5"/>
  <c r="B132" i="5"/>
  <c r="AU131" i="5"/>
  <c r="AT131" i="5"/>
  <c r="AS131" i="5"/>
  <c r="AJ131" i="5"/>
  <c r="AH131" i="5"/>
  <c r="AF131" i="5"/>
  <c r="AD131" i="5"/>
  <c r="AB131" i="5"/>
  <c r="Z131" i="5"/>
  <c r="J131" i="5"/>
  <c r="F131" i="5"/>
  <c r="D131" i="5"/>
  <c r="B131" i="5"/>
  <c r="AU130" i="5"/>
  <c r="AT130" i="5"/>
  <c r="AS130" i="5"/>
  <c r="AJ130" i="5"/>
  <c r="AH130" i="5"/>
  <c r="AF130" i="5"/>
  <c r="AD130" i="5"/>
  <c r="AB130" i="5"/>
  <c r="Z130" i="5"/>
  <c r="J130" i="5"/>
  <c r="F130" i="5"/>
  <c r="D130" i="5"/>
  <c r="B130" i="5"/>
  <c r="AU129" i="5"/>
  <c r="AT129" i="5"/>
  <c r="AS129" i="5"/>
  <c r="AJ129" i="5"/>
  <c r="AH129" i="5"/>
  <c r="AF129" i="5"/>
  <c r="AD129" i="5"/>
  <c r="AB129" i="5"/>
  <c r="Z129" i="5"/>
  <c r="J129" i="5"/>
  <c r="F129" i="5"/>
  <c r="D129" i="5"/>
  <c r="B129" i="5"/>
  <c r="AU128" i="5"/>
  <c r="AT128" i="5"/>
  <c r="AS128" i="5"/>
  <c r="AJ128" i="5"/>
  <c r="AH128" i="5"/>
  <c r="AF128" i="5"/>
  <c r="AD128" i="5"/>
  <c r="AB128" i="5"/>
  <c r="Z128" i="5"/>
  <c r="J128" i="5"/>
  <c r="F128" i="5"/>
  <c r="D128" i="5"/>
  <c r="B128" i="5"/>
  <c r="AU127" i="5"/>
  <c r="AT127" i="5"/>
  <c r="AS127" i="5"/>
  <c r="AJ127" i="5"/>
  <c r="AH127" i="5"/>
  <c r="AF127" i="5"/>
  <c r="AD127" i="5"/>
  <c r="AB127" i="5"/>
  <c r="Z127" i="5"/>
  <c r="J127" i="5"/>
  <c r="F127" i="5"/>
  <c r="D127" i="5"/>
  <c r="B127" i="5"/>
  <c r="E211" i="6"/>
  <c r="C211" i="6"/>
  <c r="B211" i="6"/>
  <c r="E210" i="6"/>
  <c r="C210" i="6"/>
  <c r="B210" i="6"/>
  <c r="E209" i="6"/>
  <c r="C209" i="6"/>
  <c r="B209" i="6"/>
  <c r="E208" i="6"/>
  <c r="C208" i="6"/>
  <c r="B208" i="6"/>
  <c r="E207" i="6"/>
  <c r="C207" i="6"/>
  <c r="B207" i="6"/>
  <c r="E206" i="6"/>
  <c r="C206" i="6"/>
  <c r="B206" i="6"/>
  <c r="E205" i="6"/>
  <c r="C205" i="6"/>
  <c r="B205" i="6"/>
  <c r="E204" i="6"/>
  <c r="C204" i="6"/>
  <c r="B204" i="6"/>
  <c r="E203" i="6"/>
  <c r="C203" i="6"/>
  <c r="B203" i="6"/>
  <c r="E202" i="6"/>
  <c r="C202" i="6"/>
  <c r="B202" i="6"/>
  <c r="E201" i="6"/>
  <c r="C201" i="6"/>
  <c r="B201" i="6"/>
  <c r="E200" i="6"/>
  <c r="C200" i="6"/>
  <c r="B200" i="6"/>
  <c r="E199" i="6"/>
  <c r="C199" i="6"/>
  <c r="B199" i="6"/>
  <c r="E198" i="6"/>
  <c r="C198" i="6"/>
  <c r="B198" i="6"/>
  <c r="E197" i="6"/>
  <c r="C197" i="6"/>
  <c r="B197" i="6"/>
  <c r="E196" i="6"/>
  <c r="C196" i="6"/>
  <c r="B196" i="6"/>
  <c r="E195" i="6"/>
  <c r="C195" i="6"/>
  <c r="B195" i="6"/>
  <c r="E194" i="6"/>
  <c r="C194" i="6"/>
  <c r="B194" i="6"/>
  <c r="E193" i="6"/>
  <c r="C193" i="6"/>
  <c r="B193" i="6"/>
  <c r="E192" i="6"/>
  <c r="C192" i="6"/>
  <c r="B192" i="6"/>
  <c r="E191" i="6"/>
  <c r="C191" i="6"/>
  <c r="B191" i="6"/>
  <c r="E190" i="6"/>
  <c r="C190" i="6"/>
  <c r="B190" i="6"/>
  <c r="E189" i="6"/>
  <c r="C189" i="6"/>
  <c r="B189" i="6"/>
  <c r="E188" i="6"/>
  <c r="C188" i="6"/>
  <c r="B188" i="6"/>
  <c r="E187" i="6"/>
  <c r="C187" i="6"/>
  <c r="B187" i="6"/>
  <c r="E186" i="6"/>
  <c r="C186" i="6"/>
  <c r="B186" i="6"/>
  <c r="E185" i="6"/>
  <c r="C185" i="6"/>
  <c r="B185" i="6"/>
  <c r="E184" i="6"/>
  <c r="C184" i="6"/>
  <c r="B184" i="6"/>
  <c r="E183" i="6"/>
  <c r="C183" i="6"/>
  <c r="B183" i="6"/>
  <c r="E182" i="6"/>
  <c r="C182" i="6"/>
  <c r="B182" i="6"/>
  <c r="E181" i="6"/>
  <c r="C181" i="6"/>
  <c r="B181" i="6"/>
  <c r="E180" i="6"/>
  <c r="C180" i="6"/>
  <c r="B180" i="6"/>
  <c r="E179" i="6"/>
  <c r="C179" i="6"/>
  <c r="B179" i="6"/>
  <c r="E178" i="6"/>
  <c r="C178" i="6"/>
  <c r="B178" i="6"/>
  <c r="E177" i="6"/>
  <c r="C177" i="6"/>
  <c r="B177" i="6"/>
  <c r="E176" i="6"/>
  <c r="C176" i="6"/>
  <c r="B176" i="6"/>
  <c r="E175" i="6"/>
  <c r="C175" i="6"/>
  <c r="B175" i="6"/>
  <c r="E174" i="6"/>
  <c r="C174" i="6"/>
  <c r="B174" i="6"/>
  <c r="E173" i="6"/>
  <c r="C173" i="6"/>
  <c r="B173" i="6"/>
  <c r="E172" i="6"/>
  <c r="C172" i="6"/>
  <c r="B172" i="6"/>
  <c r="E171" i="6"/>
  <c r="C171" i="6"/>
  <c r="B171" i="6"/>
  <c r="E170" i="6"/>
  <c r="C170" i="6"/>
  <c r="B170" i="6"/>
  <c r="E169" i="6"/>
  <c r="C169" i="6"/>
  <c r="B169" i="6"/>
  <c r="E168" i="6"/>
  <c r="C168" i="6"/>
  <c r="B168" i="6"/>
  <c r="E167" i="6"/>
  <c r="C167" i="6"/>
  <c r="B167" i="6"/>
  <c r="E166" i="6"/>
  <c r="C166" i="6"/>
  <c r="B166" i="6"/>
  <c r="E165" i="6"/>
  <c r="C165" i="6"/>
  <c r="B165" i="6"/>
  <c r="E164" i="6"/>
  <c r="C164" i="6"/>
  <c r="B164" i="6"/>
  <c r="E163" i="6"/>
  <c r="C163" i="6"/>
  <c r="B163" i="6"/>
  <c r="E162" i="6"/>
  <c r="C162" i="6"/>
  <c r="B162" i="6"/>
  <c r="E161" i="6"/>
  <c r="C161" i="6"/>
  <c r="B161" i="6"/>
  <c r="E160" i="6"/>
  <c r="C160" i="6"/>
  <c r="B160" i="6"/>
  <c r="E159" i="6"/>
  <c r="C159" i="6"/>
  <c r="B159" i="6"/>
  <c r="E158" i="6"/>
  <c r="C158" i="6"/>
  <c r="B158" i="6"/>
  <c r="E157" i="6"/>
  <c r="C157" i="6"/>
  <c r="B157" i="6"/>
  <c r="E156" i="6"/>
  <c r="C156" i="6"/>
  <c r="B156" i="6"/>
  <c r="E155" i="6"/>
  <c r="C155" i="6"/>
  <c r="B155" i="6"/>
  <c r="E154" i="6"/>
  <c r="C154" i="6"/>
  <c r="B154" i="6"/>
  <c r="E153" i="6"/>
  <c r="C153" i="6"/>
  <c r="B153" i="6"/>
  <c r="E152" i="6"/>
  <c r="C152" i="6"/>
  <c r="B152" i="6"/>
  <c r="E151" i="6"/>
  <c r="C151" i="6"/>
  <c r="B151" i="6"/>
  <c r="E150" i="6"/>
  <c r="C150" i="6"/>
  <c r="B150" i="6"/>
  <c r="E149" i="6"/>
  <c r="C149" i="6"/>
  <c r="B149" i="6"/>
  <c r="E148" i="6"/>
  <c r="C148" i="6"/>
  <c r="B148" i="6"/>
  <c r="E147" i="6"/>
  <c r="C147" i="6"/>
  <c r="B147" i="6"/>
  <c r="E146" i="6"/>
  <c r="C146" i="6"/>
  <c r="B146" i="6"/>
  <c r="E145" i="6"/>
  <c r="C145" i="6"/>
  <c r="B145" i="6"/>
  <c r="E144" i="6"/>
  <c r="C144" i="6"/>
  <c r="B144" i="6"/>
  <c r="E143" i="6"/>
  <c r="C143" i="6"/>
  <c r="B143" i="6"/>
  <c r="E142" i="6"/>
  <c r="C142" i="6"/>
  <c r="B142" i="6"/>
  <c r="E141" i="6"/>
  <c r="C141" i="6"/>
  <c r="B141" i="6"/>
  <c r="E140" i="6"/>
  <c r="C140" i="6"/>
  <c r="B140" i="6"/>
  <c r="E139" i="6"/>
  <c r="C139" i="6"/>
  <c r="B139" i="6"/>
  <c r="E138" i="6"/>
  <c r="C138" i="6"/>
  <c r="B138" i="6"/>
  <c r="E137" i="6"/>
  <c r="C137" i="6"/>
  <c r="B137" i="6"/>
  <c r="E136" i="6"/>
  <c r="C136" i="6"/>
  <c r="B136" i="6"/>
  <c r="E135" i="6"/>
  <c r="C135" i="6"/>
  <c r="B135" i="6"/>
  <c r="E134" i="6"/>
  <c r="C134" i="6"/>
  <c r="B134" i="6"/>
  <c r="E133" i="6"/>
  <c r="C133" i="6"/>
  <c r="B133" i="6"/>
  <c r="E132" i="6"/>
  <c r="C132" i="6"/>
  <c r="B132" i="6"/>
  <c r="E131" i="6"/>
  <c r="C131" i="6"/>
  <c r="B131" i="6"/>
  <c r="E130" i="6"/>
  <c r="C130" i="6"/>
  <c r="B130" i="6"/>
  <c r="E129" i="6"/>
  <c r="C129" i="6"/>
  <c r="B129" i="6"/>
  <c r="E128" i="6"/>
  <c r="C128" i="6"/>
  <c r="B128" i="6"/>
  <c r="E127" i="6"/>
  <c r="C127" i="6"/>
  <c r="B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AU126" i="5"/>
  <c r="AT126" i="5"/>
  <c r="AS126" i="5"/>
  <c r="AU125" i="5"/>
  <c r="AT125" i="5"/>
  <c r="AS125" i="5"/>
  <c r="AU124" i="5"/>
  <c r="AT124" i="5"/>
  <c r="AS124" i="5"/>
  <c r="AU123" i="5"/>
  <c r="AT123" i="5"/>
  <c r="AS123" i="5"/>
  <c r="AU122" i="5"/>
  <c r="AT122" i="5"/>
  <c r="AS122" i="5"/>
  <c r="AU121" i="5"/>
  <c r="AT121" i="5"/>
  <c r="AS121" i="5"/>
  <c r="AU120" i="5"/>
  <c r="AT120" i="5"/>
  <c r="AS120" i="5"/>
  <c r="AU119" i="5"/>
  <c r="AT119" i="5"/>
  <c r="AS119" i="5"/>
  <c r="AU118" i="5"/>
  <c r="AT118" i="5"/>
  <c r="AS118" i="5"/>
  <c r="AU117" i="5"/>
  <c r="AT117" i="5"/>
  <c r="AS117" i="5"/>
  <c r="AU116" i="5"/>
  <c r="AT116" i="5"/>
  <c r="AS116" i="5"/>
  <c r="AU115" i="5"/>
  <c r="AT115" i="5"/>
  <c r="AS115" i="5"/>
  <c r="AU114" i="5"/>
  <c r="AT114" i="5"/>
  <c r="AS114" i="5"/>
  <c r="AU113" i="5"/>
  <c r="AT113" i="5"/>
  <c r="AS113" i="5"/>
  <c r="AU112" i="5"/>
  <c r="AT112" i="5"/>
  <c r="AS112" i="5"/>
  <c r="AU111" i="5"/>
  <c r="AT111" i="5"/>
  <c r="AS111" i="5"/>
  <c r="AU110" i="5"/>
  <c r="AT110" i="5"/>
  <c r="AS110" i="5"/>
  <c r="AU109" i="5"/>
  <c r="AT109" i="5"/>
  <c r="AS109" i="5"/>
  <c r="AU108" i="5"/>
  <c r="AT108" i="5"/>
  <c r="AS108" i="5"/>
  <c r="AU107" i="5"/>
  <c r="AT107" i="5"/>
  <c r="AS107" i="5"/>
  <c r="AU106" i="5"/>
  <c r="AT106" i="5"/>
  <c r="AS106" i="5"/>
  <c r="AU105" i="5"/>
  <c r="AT105" i="5"/>
  <c r="AS105" i="5"/>
  <c r="AU104" i="5"/>
  <c r="AT104" i="5"/>
  <c r="AS104" i="5"/>
  <c r="AU103" i="5"/>
  <c r="AT103" i="5"/>
  <c r="AS103" i="5"/>
  <c r="AU102" i="5"/>
  <c r="AT102" i="5"/>
  <c r="AS102" i="5"/>
  <c r="AU101" i="5"/>
  <c r="AT101" i="5"/>
  <c r="AS101" i="5"/>
  <c r="AU100" i="5"/>
  <c r="AT100" i="5"/>
  <c r="AS100" i="5"/>
  <c r="AU99" i="5"/>
  <c r="AT99" i="5"/>
  <c r="AS99" i="5"/>
  <c r="AU98" i="5"/>
  <c r="AT98" i="5"/>
  <c r="AS98" i="5"/>
  <c r="AU97" i="5"/>
  <c r="AT97" i="5"/>
  <c r="AS97" i="5"/>
  <c r="AU96" i="5"/>
  <c r="AT96" i="5"/>
  <c r="AS96" i="5"/>
  <c r="AU95" i="5"/>
  <c r="AT95" i="5"/>
  <c r="AS95" i="5"/>
  <c r="AU94" i="5"/>
  <c r="AT94" i="5"/>
  <c r="AS94" i="5"/>
  <c r="AU93" i="5"/>
  <c r="AT93" i="5"/>
  <c r="AS93" i="5"/>
  <c r="AU92" i="5"/>
  <c r="AT92" i="5"/>
  <c r="AS92" i="5"/>
  <c r="AU91" i="5"/>
  <c r="AT91" i="5"/>
  <c r="AS91" i="5"/>
  <c r="AU90" i="5"/>
  <c r="AT90" i="5"/>
  <c r="AS90" i="5"/>
  <c r="AU89" i="5"/>
  <c r="AT89" i="5"/>
  <c r="AS89" i="5"/>
  <c r="AU88" i="5"/>
  <c r="AT88" i="5"/>
  <c r="AS88" i="5"/>
  <c r="AU87" i="5"/>
  <c r="AT87" i="5"/>
  <c r="AS87" i="5"/>
  <c r="AU86" i="5"/>
  <c r="AT86" i="5"/>
  <c r="AS86" i="5"/>
  <c r="AU85" i="5"/>
  <c r="AT85" i="5"/>
  <c r="AS85" i="5"/>
  <c r="AU84" i="5"/>
  <c r="AT84" i="5"/>
  <c r="AS84" i="5"/>
  <c r="AU83" i="5"/>
  <c r="AT83" i="5"/>
  <c r="AS83" i="5"/>
  <c r="AU82" i="5"/>
  <c r="AT82" i="5"/>
  <c r="AS82" i="5"/>
  <c r="AU81" i="5"/>
  <c r="AT81" i="5"/>
  <c r="AS81" i="5"/>
  <c r="AU80" i="5"/>
  <c r="AT80" i="5"/>
  <c r="AS80" i="5"/>
  <c r="AU79" i="5"/>
  <c r="AT79" i="5"/>
  <c r="AS79" i="5"/>
  <c r="AU78" i="5"/>
  <c r="AT78" i="5"/>
  <c r="AS78" i="5"/>
  <c r="AU77" i="5"/>
  <c r="AT77" i="5"/>
  <c r="AS77" i="5"/>
  <c r="AU76" i="5"/>
  <c r="AT76" i="5"/>
  <c r="AS76" i="5"/>
  <c r="AU75" i="5"/>
  <c r="AT75" i="5"/>
  <c r="AS75" i="5"/>
  <c r="AU74" i="5"/>
  <c r="AT74" i="5"/>
  <c r="AS74" i="5"/>
  <c r="AU73" i="5"/>
  <c r="AT73" i="5"/>
  <c r="AS73" i="5"/>
  <c r="AU72" i="5"/>
  <c r="AT72" i="5"/>
  <c r="AS72" i="5"/>
  <c r="AU71" i="5"/>
  <c r="AT71" i="5"/>
  <c r="AS71" i="5"/>
  <c r="AU70" i="5"/>
  <c r="AT70" i="5"/>
  <c r="AS70" i="5"/>
  <c r="AU69" i="5"/>
  <c r="AT69" i="5"/>
  <c r="AS69" i="5"/>
  <c r="AU68" i="5"/>
  <c r="AT68" i="5"/>
  <c r="AS68" i="5"/>
  <c r="AU67" i="5"/>
  <c r="AT67" i="5"/>
  <c r="AS67" i="5"/>
  <c r="AU66" i="5"/>
  <c r="AT66" i="5"/>
  <c r="AS66" i="5"/>
  <c r="AU65" i="5"/>
  <c r="AT65" i="5"/>
  <c r="AS65" i="5"/>
  <c r="AU64" i="5"/>
  <c r="AT64" i="5"/>
  <c r="AS64" i="5"/>
  <c r="AU63" i="5"/>
  <c r="AT63" i="5"/>
  <c r="AS63" i="5"/>
  <c r="AU62" i="5"/>
  <c r="AT62" i="5"/>
  <c r="AS62" i="5"/>
  <c r="AU61" i="5"/>
  <c r="AT61" i="5"/>
  <c r="AS61" i="5"/>
  <c r="AU60" i="5"/>
  <c r="AT60" i="5"/>
  <c r="AS60" i="5"/>
  <c r="AU59" i="5"/>
  <c r="AT59" i="5"/>
  <c r="AS59" i="5"/>
  <c r="AU58" i="5"/>
  <c r="AT58" i="5"/>
  <c r="AS58" i="5"/>
  <c r="AU57" i="5"/>
  <c r="AT57" i="5"/>
  <c r="AS57" i="5"/>
  <c r="AU56" i="5"/>
  <c r="AT56" i="5"/>
  <c r="AS56" i="5"/>
  <c r="AU55" i="5"/>
  <c r="AT55" i="5"/>
  <c r="AS55" i="5"/>
  <c r="AU54" i="5"/>
  <c r="AT54" i="5"/>
  <c r="AS54" i="5"/>
  <c r="AU53" i="5"/>
  <c r="AT53" i="5"/>
  <c r="AS53" i="5"/>
  <c r="AU52" i="5"/>
  <c r="AT52" i="5"/>
  <c r="AS52" i="5"/>
  <c r="AU51" i="5"/>
  <c r="AT51" i="5"/>
  <c r="AS51" i="5"/>
  <c r="AU50" i="5"/>
  <c r="AT50" i="5"/>
  <c r="AS50" i="5"/>
  <c r="AU49" i="5"/>
  <c r="AT49" i="5"/>
  <c r="AS49" i="5"/>
  <c r="AU48" i="5"/>
  <c r="AT48" i="5"/>
  <c r="AS48" i="5"/>
  <c r="AU47" i="5"/>
  <c r="AT47" i="5"/>
  <c r="AS47" i="5"/>
  <c r="AU46" i="5"/>
  <c r="AT46" i="5"/>
  <c r="AS46" i="5"/>
  <c r="AU45" i="5"/>
  <c r="AT45" i="5"/>
  <c r="AS45" i="5"/>
  <c r="AU44" i="5"/>
  <c r="AT44" i="5"/>
  <c r="AS44" i="5"/>
  <c r="AU43" i="5"/>
  <c r="AT43" i="5"/>
  <c r="AS43" i="5"/>
  <c r="AU42" i="5"/>
  <c r="AT42" i="5"/>
  <c r="AS42" i="5"/>
  <c r="AU41" i="5"/>
  <c r="AT41" i="5"/>
  <c r="AS41" i="5"/>
  <c r="AU40" i="5"/>
  <c r="AT40" i="5"/>
  <c r="AS40" i="5"/>
  <c r="AU39" i="5"/>
  <c r="AT39" i="5"/>
  <c r="AS39" i="5"/>
  <c r="AU38" i="5"/>
  <c r="AT38" i="5"/>
  <c r="AS38" i="5"/>
  <c r="AU37" i="5"/>
  <c r="AT37" i="5"/>
  <c r="AS37" i="5"/>
  <c r="AU36" i="5"/>
  <c r="AT36" i="5"/>
  <c r="AS36" i="5"/>
  <c r="AU35" i="5"/>
  <c r="AT35" i="5"/>
  <c r="AS35" i="5"/>
  <c r="AU34" i="5"/>
  <c r="AT34" i="5"/>
  <c r="AS34" i="5"/>
  <c r="AU33" i="5"/>
  <c r="AT33" i="5"/>
  <c r="AS33" i="5"/>
  <c r="AU32" i="5"/>
  <c r="AT32" i="5"/>
  <c r="AS32" i="5"/>
  <c r="AU31" i="5"/>
  <c r="AT31" i="5"/>
  <c r="AS31" i="5"/>
  <c r="AU30" i="5"/>
  <c r="AT30" i="5"/>
  <c r="AS30" i="5"/>
  <c r="AU29" i="5"/>
  <c r="AT29" i="5"/>
  <c r="AS29" i="5"/>
  <c r="AU28" i="5"/>
  <c r="AT28" i="5"/>
  <c r="AS28" i="5"/>
  <c r="AU27" i="5"/>
  <c r="AT27" i="5"/>
  <c r="AS27" i="5"/>
  <c r="AU26" i="5"/>
  <c r="AT26" i="5"/>
  <c r="AS26" i="5"/>
  <c r="AU25" i="5"/>
  <c r="AT25" i="5"/>
  <c r="AS25" i="5"/>
  <c r="AU24" i="5"/>
  <c r="AT24" i="5"/>
  <c r="AS24" i="5"/>
  <c r="AU23" i="5"/>
  <c r="AT23" i="5"/>
  <c r="AS23" i="5"/>
  <c r="AU22" i="5"/>
  <c r="AT22" i="5"/>
  <c r="AS22" i="5"/>
  <c r="AU21" i="5"/>
  <c r="AT21" i="5"/>
  <c r="AS21" i="5"/>
  <c r="AU20" i="5"/>
  <c r="AT20" i="5"/>
  <c r="AS20" i="5"/>
  <c r="AU19" i="5"/>
  <c r="AT19" i="5"/>
  <c r="AS19" i="5"/>
  <c r="AU18" i="5"/>
  <c r="AT18" i="5"/>
  <c r="AS18" i="5"/>
  <c r="AU17" i="5"/>
  <c r="AT17" i="5"/>
  <c r="AS17" i="5"/>
  <c r="AU16" i="5"/>
  <c r="AT16" i="5"/>
  <c r="AS16" i="5"/>
  <c r="AU15" i="5"/>
  <c r="AT15" i="5"/>
  <c r="AS15" i="5"/>
  <c r="AU14" i="5"/>
  <c r="AT14" i="5"/>
  <c r="AS14" i="5"/>
  <c r="AU13" i="5"/>
  <c r="AT13" i="5"/>
  <c r="AS13" i="5"/>
  <c r="AU12" i="5"/>
  <c r="AT12" i="5"/>
  <c r="AS12" i="5"/>
  <c r="AJ126" i="5"/>
  <c r="AH126" i="5"/>
  <c r="AF126" i="5"/>
  <c r="AD126" i="5"/>
  <c r="AB126" i="5"/>
  <c r="Z126" i="5"/>
  <c r="AJ125" i="5"/>
  <c r="AH125" i="5"/>
  <c r="AF125" i="5"/>
  <c r="AD125" i="5"/>
  <c r="AB125" i="5"/>
  <c r="Z125" i="5"/>
  <c r="AJ124" i="5"/>
  <c r="AH124" i="5"/>
  <c r="AF124" i="5"/>
  <c r="AD124" i="5"/>
  <c r="AB124" i="5"/>
  <c r="Z124" i="5"/>
  <c r="AJ123" i="5"/>
  <c r="AH123" i="5"/>
  <c r="AF123" i="5"/>
  <c r="AD123" i="5"/>
  <c r="AB123" i="5"/>
  <c r="Z123" i="5"/>
  <c r="AJ122" i="5"/>
  <c r="AH122" i="5"/>
  <c r="AF122" i="5"/>
  <c r="AD122" i="5"/>
  <c r="AB122" i="5"/>
  <c r="Z122" i="5"/>
  <c r="AJ121" i="5"/>
  <c r="AH121" i="5"/>
  <c r="AF121" i="5"/>
  <c r="AD121" i="5"/>
  <c r="AB121" i="5"/>
  <c r="Z121" i="5"/>
  <c r="AJ120" i="5"/>
  <c r="AH120" i="5"/>
  <c r="AF120" i="5"/>
  <c r="AD120" i="5"/>
  <c r="AB120" i="5"/>
  <c r="Z120" i="5"/>
  <c r="AJ119" i="5"/>
  <c r="AH119" i="5"/>
  <c r="AF119" i="5"/>
  <c r="AD119" i="5"/>
  <c r="AB119" i="5"/>
  <c r="Z119" i="5"/>
  <c r="AJ118" i="5"/>
  <c r="AH118" i="5"/>
  <c r="AF118" i="5"/>
  <c r="AD118" i="5"/>
  <c r="AB118" i="5"/>
  <c r="Z118" i="5"/>
  <c r="AJ117" i="5"/>
  <c r="AH117" i="5"/>
  <c r="AF117" i="5"/>
  <c r="AD117" i="5"/>
  <c r="AB117" i="5"/>
  <c r="Z117" i="5"/>
  <c r="AJ116" i="5"/>
  <c r="AH116" i="5"/>
  <c r="AF116" i="5"/>
  <c r="AD116" i="5"/>
  <c r="AB116" i="5"/>
  <c r="Z116" i="5"/>
  <c r="AJ115" i="5"/>
  <c r="AH115" i="5"/>
  <c r="AF115" i="5"/>
  <c r="AD115" i="5"/>
  <c r="AB115" i="5"/>
  <c r="Z115" i="5"/>
  <c r="AJ114" i="5"/>
  <c r="AH114" i="5"/>
  <c r="AF114" i="5"/>
  <c r="AD114" i="5"/>
  <c r="AB114" i="5"/>
  <c r="Z114" i="5"/>
  <c r="AJ113" i="5"/>
  <c r="AH113" i="5"/>
  <c r="AF113" i="5"/>
  <c r="AD113" i="5"/>
  <c r="AB113" i="5"/>
  <c r="Z113" i="5"/>
  <c r="AJ112" i="5"/>
  <c r="AH112" i="5"/>
  <c r="AF112" i="5"/>
  <c r="AD112" i="5"/>
  <c r="AB112" i="5"/>
  <c r="Z112" i="5"/>
  <c r="AJ111" i="5"/>
  <c r="AH111" i="5"/>
  <c r="AF111" i="5"/>
  <c r="AD111" i="5"/>
  <c r="AB111" i="5"/>
  <c r="Z111" i="5"/>
  <c r="AJ110" i="5"/>
  <c r="AH110" i="5"/>
  <c r="AF110" i="5"/>
  <c r="AD110" i="5"/>
  <c r="AB110" i="5"/>
  <c r="Z110" i="5"/>
  <c r="AJ109" i="5"/>
  <c r="AH109" i="5"/>
  <c r="AF109" i="5"/>
  <c r="AD109" i="5"/>
  <c r="AB109" i="5"/>
  <c r="Z109" i="5"/>
  <c r="AJ108" i="5"/>
  <c r="AH108" i="5"/>
  <c r="AF108" i="5"/>
  <c r="AD108" i="5"/>
  <c r="AB108" i="5"/>
  <c r="Z108" i="5"/>
  <c r="AJ107" i="5"/>
  <c r="AH107" i="5"/>
  <c r="AF107" i="5"/>
  <c r="AD107" i="5"/>
  <c r="AB107" i="5"/>
  <c r="Z107" i="5"/>
  <c r="AJ106" i="5"/>
  <c r="AH106" i="5"/>
  <c r="AF106" i="5"/>
  <c r="AD106" i="5"/>
  <c r="AB106" i="5"/>
  <c r="Z106" i="5"/>
  <c r="AJ105" i="5"/>
  <c r="AH105" i="5"/>
  <c r="AF105" i="5"/>
  <c r="AD105" i="5"/>
  <c r="AB105" i="5"/>
  <c r="Z105" i="5"/>
  <c r="AJ104" i="5"/>
  <c r="AH104" i="5"/>
  <c r="AF104" i="5"/>
  <c r="AD104" i="5"/>
  <c r="AB104" i="5"/>
  <c r="Z104" i="5"/>
  <c r="AJ103" i="5"/>
  <c r="AH103" i="5"/>
  <c r="AF103" i="5"/>
  <c r="AD103" i="5"/>
  <c r="AB103" i="5"/>
  <c r="Z103" i="5"/>
  <c r="AJ102" i="5"/>
  <c r="AH102" i="5"/>
  <c r="AF102" i="5"/>
  <c r="AD102" i="5"/>
  <c r="AB102" i="5"/>
  <c r="Z102" i="5"/>
  <c r="AJ101" i="5"/>
  <c r="AH101" i="5"/>
  <c r="AF101" i="5"/>
  <c r="AD101" i="5"/>
  <c r="AB101" i="5"/>
  <c r="Z101" i="5"/>
  <c r="AJ100" i="5"/>
  <c r="AH100" i="5"/>
  <c r="AF100" i="5"/>
  <c r="AD100" i="5"/>
  <c r="AB100" i="5"/>
  <c r="Z100" i="5"/>
  <c r="AJ99" i="5"/>
  <c r="AH99" i="5"/>
  <c r="AF99" i="5"/>
  <c r="AD99" i="5"/>
  <c r="AB99" i="5"/>
  <c r="Z99" i="5"/>
  <c r="AJ98" i="5"/>
  <c r="AH98" i="5"/>
  <c r="AF98" i="5"/>
  <c r="AD98" i="5"/>
  <c r="AB98" i="5"/>
  <c r="Z98" i="5"/>
  <c r="AJ97" i="5"/>
  <c r="AH97" i="5"/>
  <c r="AF97" i="5"/>
  <c r="AD97" i="5"/>
  <c r="AB97" i="5"/>
  <c r="Z97" i="5"/>
  <c r="AJ96" i="5"/>
  <c r="AH96" i="5"/>
  <c r="AF96" i="5"/>
  <c r="AD96" i="5"/>
  <c r="AB96" i="5"/>
  <c r="Z96" i="5"/>
  <c r="AJ95" i="5"/>
  <c r="AH95" i="5"/>
  <c r="AF95" i="5"/>
  <c r="AD95" i="5"/>
  <c r="AB95" i="5"/>
  <c r="Z95" i="5"/>
  <c r="AJ94" i="5"/>
  <c r="AH94" i="5"/>
  <c r="AF94" i="5"/>
  <c r="AD94" i="5"/>
  <c r="AB94" i="5"/>
  <c r="Z94" i="5"/>
  <c r="AJ93" i="5"/>
  <c r="AH93" i="5"/>
  <c r="AF93" i="5"/>
  <c r="AD93" i="5"/>
  <c r="AB93" i="5"/>
  <c r="Z93" i="5"/>
  <c r="AJ92" i="5"/>
  <c r="AH92" i="5"/>
  <c r="AF92" i="5"/>
  <c r="AD92" i="5"/>
  <c r="AB92" i="5"/>
  <c r="Z92" i="5"/>
  <c r="AJ91" i="5"/>
  <c r="AH91" i="5"/>
  <c r="AF91" i="5"/>
  <c r="AD91" i="5"/>
  <c r="AB91" i="5"/>
  <c r="Z91" i="5"/>
  <c r="AJ90" i="5"/>
  <c r="AH90" i="5"/>
  <c r="AF90" i="5"/>
  <c r="AD90" i="5"/>
  <c r="AB90" i="5"/>
  <c r="Z90" i="5"/>
  <c r="AJ89" i="5"/>
  <c r="AH89" i="5"/>
  <c r="AF89" i="5"/>
  <c r="AD89" i="5"/>
  <c r="AB89" i="5"/>
  <c r="Z89" i="5"/>
  <c r="AJ88" i="5"/>
  <c r="AH88" i="5"/>
  <c r="AF88" i="5"/>
  <c r="AD88" i="5"/>
  <c r="AB88" i="5"/>
  <c r="Z88" i="5"/>
  <c r="AJ87" i="5"/>
  <c r="AH87" i="5"/>
  <c r="AF87" i="5"/>
  <c r="AD87" i="5"/>
  <c r="AB87" i="5"/>
  <c r="Z87" i="5"/>
  <c r="AJ86" i="5"/>
  <c r="AH86" i="5"/>
  <c r="AF86" i="5"/>
  <c r="AD86" i="5"/>
  <c r="AB86" i="5"/>
  <c r="Z86" i="5"/>
  <c r="AJ85" i="5"/>
  <c r="AH85" i="5"/>
  <c r="AF85" i="5"/>
  <c r="AD85" i="5"/>
  <c r="AB85" i="5"/>
  <c r="Z85" i="5"/>
  <c r="AJ84" i="5"/>
  <c r="AH84" i="5"/>
  <c r="AF84" i="5"/>
  <c r="AD84" i="5"/>
  <c r="AB84" i="5"/>
  <c r="Z84" i="5"/>
  <c r="AJ83" i="5"/>
  <c r="AH83" i="5"/>
  <c r="AF83" i="5"/>
  <c r="AD83" i="5"/>
  <c r="AB83" i="5"/>
  <c r="Z83" i="5"/>
  <c r="AJ82" i="5"/>
  <c r="AH82" i="5"/>
  <c r="AF82" i="5"/>
  <c r="AD82" i="5"/>
  <c r="AB82" i="5"/>
  <c r="Z82" i="5"/>
  <c r="AJ81" i="5"/>
  <c r="AH81" i="5"/>
  <c r="AF81" i="5"/>
  <c r="AD81" i="5"/>
  <c r="AB81" i="5"/>
  <c r="Z81" i="5"/>
  <c r="AJ80" i="5"/>
  <c r="AH80" i="5"/>
  <c r="AF80" i="5"/>
  <c r="AD80" i="5"/>
  <c r="AB80" i="5"/>
  <c r="Z80" i="5"/>
  <c r="AJ79" i="5"/>
  <c r="AH79" i="5"/>
  <c r="AF79" i="5"/>
  <c r="AD79" i="5"/>
  <c r="AB79" i="5"/>
  <c r="Z79" i="5"/>
  <c r="AJ78" i="5"/>
  <c r="AH78" i="5"/>
  <c r="AF78" i="5"/>
  <c r="AD78" i="5"/>
  <c r="AB78" i="5"/>
  <c r="Z78" i="5"/>
  <c r="AJ77" i="5"/>
  <c r="AH77" i="5"/>
  <c r="AF77" i="5"/>
  <c r="AD77" i="5"/>
  <c r="AB77" i="5"/>
  <c r="Z77" i="5"/>
  <c r="AJ76" i="5"/>
  <c r="AH76" i="5"/>
  <c r="AF76" i="5"/>
  <c r="AD76" i="5"/>
  <c r="AB76" i="5"/>
  <c r="Z76" i="5"/>
  <c r="AJ75" i="5"/>
  <c r="AH75" i="5"/>
  <c r="AF75" i="5"/>
  <c r="AD75" i="5"/>
  <c r="AB75" i="5"/>
  <c r="Z75" i="5"/>
  <c r="AJ74" i="5"/>
  <c r="AH74" i="5"/>
  <c r="AF74" i="5"/>
  <c r="AD74" i="5"/>
  <c r="AB74" i="5"/>
  <c r="Z74" i="5"/>
  <c r="AJ73" i="5"/>
  <c r="AH73" i="5"/>
  <c r="AF73" i="5"/>
  <c r="AD73" i="5"/>
  <c r="AB73" i="5"/>
  <c r="Z73" i="5"/>
  <c r="AJ72" i="5"/>
  <c r="AH72" i="5"/>
  <c r="AF72" i="5"/>
  <c r="AD72" i="5"/>
  <c r="AB72" i="5"/>
  <c r="Z72" i="5"/>
  <c r="AJ71" i="5"/>
  <c r="AH71" i="5"/>
  <c r="AF71" i="5"/>
  <c r="AD71" i="5"/>
  <c r="AB71" i="5"/>
  <c r="Z71" i="5"/>
  <c r="AJ70" i="5"/>
  <c r="AH70" i="5"/>
  <c r="AF70" i="5"/>
  <c r="AD70" i="5"/>
  <c r="AB70" i="5"/>
  <c r="Z70" i="5"/>
  <c r="AJ69" i="5"/>
  <c r="AH69" i="5"/>
  <c r="AF69" i="5"/>
  <c r="AD69" i="5"/>
  <c r="AB69" i="5"/>
  <c r="Z69" i="5"/>
  <c r="AJ68" i="5"/>
  <c r="AH68" i="5"/>
  <c r="AF68" i="5"/>
  <c r="AD68" i="5"/>
  <c r="AB68" i="5"/>
  <c r="Z68" i="5"/>
  <c r="AJ67" i="5"/>
  <c r="AH67" i="5"/>
  <c r="AF67" i="5"/>
  <c r="AD67" i="5"/>
  <c r="AB67" i="5"/>
  <c r="Z67" i="5"/>
  <c r="AJ66" i="5"/>
  <c r="AH66" i="5"/>
  <c r="AF66" i="5"/>
  <c r="AD66" i="5"/>
  <c r="AB66" i="5"/>
  <c r="Z66" i="5"/>
  <c r="AJ65" i="5"/>
  <c r="AH65" i="5"/>
  <c r="AF65" i="5"/>
  <c r="AD65" i="5"/>
  <c r="AB65" i="5"/>
  <c r="Z65" i="5"/>
  <c r="AJ64" i="5"/>
  <c r="AH64" i="5"/>
  <c r="AF64" i="5"/>
  <c r="AD64" i="5"/>
  <c r="AB64" i="5"/>
  <c r="Z64" i="5"/>
  <c r="AJ63" i="5"/>
  <c r="AH63" i="5"/>
  <c r="AF63" i="5"/>
  <c r="AD63" i="5"/>
  <c r="AB63" i="5"/>
  <c r="Z63" i="5"/>
  <c r="AJ62" i="5"/>
  <c r="AH62" i="5"/>
  <c r="AF62" i="5"/>
  <c r="AD62" i="5"/>
  <c r="AB62" i="5"/>
  <c r="Z62" i="5"/>
  <c r="AJ61" i="5"/>
  <c r="AH61" i="5"/>
  <c r="AF61" i="5"/>
  <c r="AD61" i="5"/>
  <c r="AB61" i="5"/>
  <c r="Z61" i="5"/>
  <c r="AJ60" i="5"/>
  <c r="AH60" i="5"/>
  <c r="AF60" i="5"/>
  <c r="AD60" i="5"/>
  <c r="AB60" i="5"/>
  <c r="Z60" i="5"/>
  <c r="AJ59" i="5"/>
  <c r="AH59" i="5"/>
  <c r="AF59" i="5"/>
  <c r="AD59" i="5"/>
  <c r="AB59" i="5"/>
  <c r="Z59" i="5"/>
  <c r="AJ58" i="5"/>
  <c r="AH58" i="5"/>
  <c r="AF58" i="5"/>
  <c r="AD58" i="5"/>
  <c r="AB58" i="5"/>
  <c r="Z58" i="5"/>
  <c r="AJ57" i="5"/>
  <c r="AH57" i="5"/>
  <c r="AF57" i="5"/>
  <c r="AD57" i="5"/>
  <c r="AB57" i="5"/>
  <c r="Z57" i="5"/>
  <c r="AJ56" i="5"/>
  <c r="AH56" i="5"/>
  <c r="AF56" i="5"/>
  <c r="AD56" i="5"/>
  <c r="AB56" i="5"/>
  <c r="Z56" i="5"/>
  <c r="AJ55" i="5"/>
  <c r="AH55" i="5"/>
  <c r="AF55" i="5"/>
  <c r="AD55" i="5"/>
  <c r="AB55" i="5"/>
  <c r="Z55" i="5"/>
  <c r="AJ54" i="5"/>
  <c r="AH54" i="5"/>
  <c r="AF54" i="5"/>
  <c r="AD54" i="5"/>
  <c r="AB54" i="5"/>
  <c r="Z54" i="5"/>
  <c r="AJ53" i="5"/>
  <c r="AH53" i="5"/>
  <c r="AF53" i="5"/>
  <c r="AD53" i="5"/>
  <c r="AB53" i="5"/>
  <c r="Z53" i="5"/>
  <c r="AJ52" i="5"/>
  <c r="AH52" i="5"/>
  <c r="AF52" i="5"/>
  <c r="AD52" i="5"/>
  <c r="AB52" i="5"/>
  <c r="Z52" i="5"/>
  <c r="AJ51" i="5"/>
  <c r="AH51" i="5"/>
  <c r="AF51" i="5"/>
  <c r="AD51" i="5"/>
  <c r="AB51" i="5"/>
  <c r="Z51" i="5"/>
  <c r="AJ50" i="5"/>
  <c r="AH50" i="5"/>
  <c r="AF50" i="5"/>
  <c r="AD50" i="5"/>
  <c r="AB50" i="5"/>
  <c r="Z50" i="5"/>
  <c r="AJ49" i="5"/>
  <c r="AH49" i="5"/>
  <c r="AF49" i="5"/>
  <c r="AD49" i="5"/>
  <c r="AB49" i="5"/>
  <c r="Z49" i="5"/>
  <c r="AJ48" i="5"/>
  <c r="AH48" i="5"/>
  <c r="AF48" i="5"/>
  <c r="AD48" i="5"/>
  <c r="AB48" i="5"/>
  <c r="Z48" i="5"/>
  <c r="AJ47" i="5"/>
  <c r="AH47" i="5"/>
  <c r="AF47" i="5"/>
  <c r="AD47" i="5"/>
  <c r="AB47" i="5"/>
  <c r="Z47" i="5"/>
  <c r="AJ46" i="5"/>
  <c r="AH46" i="5"/>
  <c r="AF46" i="5"/>
  <c r="AD46" i="5"/>
  <c r="AB46" i="5"/>
  <c r="Z46" i="5"/>
  <c r="AJ45" i="5"/>
  <c r="AH45" i="5"/>
  <c r="AF45" i="5"/>
  <c r="AD45" i="5"/>
  <c r="AB45" i="5"/>
  <c r="Z45" i="5"/>
  <c r="AJ44" i="5"/>
  <c r="AH44" i="5"/>
  <c r="AF44" i="5"/>
  <c r="AD44" i="5"/>
  <c r="AB44" i="5"/>
  <c r="Z44" i="5"/>
  <c r="AJ43" i="5"/>
  <c r="AH43" i="5"/>
  <c r="AF43" i="5"/>
  <c r="AD43" i="5"/>
  <c r="AB43" i="5"/>
  <c r="Z43" i="5"/>
  <c r="AJ42" i="5"/>
  <c r="AH42" i="5"/>
  <c r="AF42" i="5"/>
  <c r="AD42" i="5"/>
  <c r="AB42" i="5"/>
  <c r="Z42" i="5"/>
  <c r="AJ41" i="5"/>
  <c r="AH41" i="5"/>
  <c r="AF41" i="5"/>
  <c r="AD41" i="5"/>
  <c r="AB41" i="5"/>
  <c r="Z41" i="5"/>
  <c r="AJ40" i="5"/>
  <c r="AH40" i="5"/>
  <c r="AF40" i="5"/>
  <c r="AD40" i="5"/>
  <c r="AB40" i="5"/>
  <c r="Z40" i="5"/>
  <c r="AJ39" i="5"/>
  <c r="AH39" i="5"/>
  <c r="AF39" i="5"/>
  <c r="AD39" i="5"/>
  <c r="AB39" i="5"/>
  <c r="Z39" i="5"/>
  <c r="AJ38" i="5"/>
  <c r="AH38" i="5"/>
  <c r="AF38" i="5"/>
  <c r="AD38" i="5"/>
  <c r="AB38" i="5"/>
  <c r="Z38" i="5"/>
  <c r="AJ37" i="5"/>
  <c r="AH37" i="5"/>
  <c r="AF37" i="5"/>
  <c r="AD37" i="5"/>
  <c r="AB37" i="5"/>
  <c r="Z37" i="5"/>
  <c r="AJ36" i="5"/>
  <c r="AH36" i="5"/>
  <c r="AF36" i="5"/>
  <c r="AD36" i="5"/>
  <c r="AB36" i="5"/>
  <c r="Z36" i="5"/>
  <c r="AJ35" i="5"/>
  <c r="AH35" i="5"/>
  <c r="AF35" i="5"/>
  <c r="AD35" i="5"/>
  <c r="AB35" i="5"/>
  <c r="Z35" i="5"/>
  <c r="AJ34" i="5"/>
  <c r="AH34" i="5"/>
  <c r="AF34" i="5"/>
  <c r="AD34" i="5"/>
  <c r="AB34" i="5"/>
  <c r="Z34" i="5"/>
  <c r="AJ33" i="5"/>
  <c r="AH33" i="5"/>
  <c r="AF33" i="5"/>
  <c r="AD33" i="5"/>
  <c r="AB33" i="5"/>
  <c r="Z33" i="5"/>
  <c r="AJ32" i="5"/>
  <c r="AH32" i="5"/>
  <c r="AF32" i="5"/>
  <c r="AD32" i="5"/>
  <c r="AB32" i="5"/>
  <c r="Z32" i="5"/>
  <c r="AJ31" i="5"/>
  <c r="AH31" i="5"/>
  <c r="AF31" i="5"/>
  <c r="AD31" i="5"/>
  <c r="AB31" i="5"/>
  <c r="Z31" i="5"/>
  <c r="AJ30" i="5"/>
  <c r="AH30" i="5"/>
  <c r="AF30" i="5"/>
  <c r="AD30" i="5"/>
  <c r="AB30" i="5"/>
  <c r="Z30" i="5"/>
  <c r="AJ29" i="5"/>
  <c r="AH29" i="5"/>
  <c r="AF29" i="5"/>
  <c r="AD29" i="5"/>
  <c r="AB29" i="5"/>
  <c r="Z29" i="5"/>
  <c r="AJ28" i="5"/>
  <c r="AH28" i="5"/>
  <c r="AF28" i="5"/>
  <c r="AD28" i="5"/>
  <c r="AB28" i="5"/>
  <c r="Z28" i="5"/>
  <c r="AJ27" i="5"/>
  <c r="AH27" i="5"/>
  <c r="AF27" i="5"/>
  <c r="AD27" i="5"/>
  <c r="AB27" i="5"/>
  <c r="Z27" i="5"/>
  <c r="AJ26" i="5"/>
  <c r="AH26" i="5"/>
  <c r="AF26" i="5"/>
  <c r="AD26" i="5"/>
  <c r="AB26" i="5"/>
  <c r="Z26" i="5"/>
  <c r="AJ25" i="5"/>
  <c r="AH25" i="5"/>
  <c r="AF25" i="5"/>
  <c r="AD25" i="5"/>
  <c r="AB25" i="5"/>
  <c r="Z25" i="5"/>
  <c r="AJ24" i="5"/>
  <c r="AH24" i="5"/>
  <c r="AF24" i="5"/>
  <c r="AD24" i="5"/>
  <c r="AB24" i="5"/>
  <c r="Z24" i="5"/>
  <c r="AJ23" i="5"/>
  <c r="AH23" i="5"/>
  <c r="AF23" i="5"/>
  <c r="AD23" i="5"/>
  <c r="AB23" i="5"/>
  <c r="Z23" i="5"/>
  <c r="AJ22" i="5"/>
  <c r="AH22" i="5"/>
  <c r="AF22" i="5"/>
  <c r="AD22" i="5"/>
  <c r="AB22" i="5"/>
  <c r="Z22" i="5"/>
  <c r="AJ21" i="5"/>
  <c r="AH21" i="5"/>
  <c r="AF21" i="5"/>
  <c r="AD21" i="5"/>
  <c r="AB21" i="5"/>
  <c r="Z21" i="5"/>
  <c r="AJ20" i="5"/>
  <c r="AH20" i="5"/>
  <c r="AF20" i="5"/>
  <c r="AD20" i="5"/>
  <c r="AB20" i="5"/>
  <c r="Z20" i="5"/>
  <c r="AJ19" i="5"/>
  <c r="AH19" i="5"/>
  <c r="AF19" i="5"/>
  <c r="AD19" i="5"/>
  <c r="AB19" i="5"/>
  <c r="Z19" i="5"/>
  <c r="AJ18" i="5"/>
  <c r="AH18" i="5"/>
  <c r="AF18" i="5"/>
  <c r="AD18" i="5"/>
  <c r="AB18" i="5"/>
  <c r="Z18" i="5"/>
  <c r="AJ17" i="5"/>
  <c r="AH17" i="5"/>
  <c r="AF17" i="5"/>
  <c r="AD17" i="5"/>
  <c r="AB17" i="5"/>
  <c r="Z17" i="5"/>
  <c r="AJ16" i="5"/>
  <c r="AH16" i="5"/>
  <c r="AF16" i="5"/>
  <c r="AD16" i="5"/>
  <c r="AB16" i="5"/>
  <c r="Z16" i="5"/>
  <c r="AJ15" i="5"/>
  <c r="AH15" i="5"/>
  <c r="AF15" i="5"/>
  <c r="AD15" i="5"/>
  <c r="AB15" i="5"/>
  <c r="Z15" i="5"/>
  <c r="AJ14" i="5"/>
  <c r="AH14" i="5"/>
  <c r="AF14" i="5"/>
  <c r="AD14" i="5"/>
  <c r="AB14" i="5"/>
  <c r="Z14" i="5"/>
  <c r="AJ13" i="5"/>
  <c r="AH13" i="5"/>
  <c r="AF13" i="5"/>
  <c r="AD13" i="5"/>
  <c r="AB13" i="5"/>
  <c r="Z13" i="5"/>
  <c r="AJ12" i="5"/>
  <c r="AH12" i="5"/>
  <c r="AF12" i="5"/>
  <c r="AD12" i="5"/>
  <c r="AB12" i="5"/>
  <c r="Z12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I213" i="6" l="1"/>
  <c r="H213" i="6"/>
  <c r="K15" i="5"/>
  <c r="K19" i="5"/>
  <c r="K23" i="5"/>
  <c r="K27" i="5"/>
  <c r="K31" i="5"/>
  <c r="K35" i="5"/>
  <c r="V35" i="5" s="1"/>
  <c r="K39" i="5"/>
  <c r="K43" i="5"/>
  <c r="K47" i="5"/>
  <c r="V47" i="5" s="1"/>
  <c r="K51" i="5"/>
  <c r="K55" i="5"/>
  <c r="K59" i="5"/>
  <c r="K63" i="5"/>
  <c r="K67" i="5"/>
  <c r="K71" i="5"/>
  <c r="V71" i="5" s="1"/>
  <c r="K75" i="5"/>
  <c r="K79" i="5"/>
  <c r="K83" i="5"/>
  <c r="K87" i="5"/>
  <c r="K91" i="5"/>
  <c r="K95" i="5"/>
  <c r="K99" i="5"/>
  <c r="K103" i="5"/>
  <c r="V103" i="5" s="1"/>
  <c r="K107" i="5"/>
  <c r="K111" i="5"/>
  <c r="K115" i="5"/>
  <c r="V115" i="5" s="1"/>
  <c r="K119" i="5"/>
  <c r="K123" i="5"/>
  <c r="AM12" i="5"/>
  <c r="AM14" i="5"/>
  <c r="AM16" i="5"/>
  <c r="AM18" i="5"/>
  <c r="AM20" i="5"/>
  <c r="AM22" i="5"/>
  <c r="AM24" i="5"/>
  <c r="AM26" i="5"/>
  <c r="AM28" i="5"/>
  <c r="AM30" i="5"/>
  <c r="AM32" i="5"/>
  <c r="AM34" i="5"/>
  <c r="AM36" i="5"/>
  <c r="AM38" i="5"/>
  <c r="AM40" i="5"/>
  <c r="AM42" i="5"/>
  <c r="AM44" i="5"/>
  <c r="AM46" i="5"/>
  <c r="AM48" i="5"/>
  <c r="AM50" i="5"/>
  <c r="AM52" i="5"/>
  <c r="AM54" i="5"/>
  <c r="AM56" i="5"/>
  <c r="AM58" i="5"/>
  <c r="AM60" i="5"/>
  <c r="AM64" i="5"/>
  <c r="AM66" i="5"/>
  <c r="AM68" i="5"/>
  <c r="AM70" i="5"/>
  <c r="AM72" i="5"/>
  <c r="AM74" i="5"/>
  <c r="AM76" i="5"/>
  <c r="AM15" i="5"/>
  <c r="AM47" i="5"/>
  <c r="AM79" i="5"/>
  <c r="AM111" i="5"/>
  <c r="AM31" i="5"/>
  <c r="AM63" i="5"/>
  <c r="AM95" i="5"/>
  <c r="AM23" i="5"/>
  <c r="AM39" i="5"/>
  <c r="AM55" i="5"/>
  <c r="AM71" i="5"/>
  <c r="AM87" i="5"/>
  <c r="AM103" i="5"/>
  <c r="AM119" i="5"/>
  <c r="K13" i="5"/>
  <c r="AM13" i="5"/>
  <c r="K17" i="5"/>
  <c r="AM17" i="5"/>
  <c r="K21" i="5"/>
  <c r="V21" i="5" s="1"/>
  <c r="AM21" i="5"/>
  <c r="K25" i="5"/>
  <c r="AM25" i="5"/>
  <c r="K29" i="5"/>
  <c r="AM29" i="5"/>
  <c r="K33" i="5"/>
  <c r="AM33" i="5"/>
  <c r="K37" i="5"/>
  <c r="AM37" i="5"/>
  <c r="K41" i="5"/>
  <c r="AM41" i="5"/>
  <c r="K45" i="5"/>
  <c r="AM45" i="5"/>
  <c r="K49" i="5"/>
  <c r="AM49" i="5"/>
  <c r="K53" i="5"/>
  <c r="AM53" i="5"/>
  <c r="K57" i="5"/>
  <c r="AM57" i="5"/>
  <c r="K61" i="5"/>
  <c r="AM61" i="5"/>
  <c r="K65" i="5"/>
  <c r="AM65" i="5"/>
  <c r="K69" i="5"/>
  <c r="AM69" i="5"/>
  <c r="K73" i="5"/>
  <c r="AM73" i="5"/>
  <c r="K77" i="5"/>
  <c r="AM77" i="5"/>
  <c r="K81" i="5"/>
  <c r="AM81" i="5"/>
  <c r="K85" i="5"/>
  <c r="AM85" i="5"/>
  <c r="K89" i="5"/>
  <c r="V89" i="5" s="1"/>
  <c r="AM89" i="5"/>
  <c r="K93" i="5"/>
  <c r="AM93" i="5"/>
  <c r="K97" i="5"/>
  <c r="AM97" i="5"/>
  <c r="K101" i="5"/>
  <c r="AM101" i="5"/>
  <c r="K105" i="5"/>
  <c r="AM105" i="5"/>
  <c r="K109" i="5"/>
  <c r="AM109" i="5"/>
  <c r="K113" i="5"/>
  <c r="AM113" i="5"/>
  <c r="K117" i="5"/>
  <c r="AM117" i="5"/>
  <c r="K121" i="5"/>
  <c r="AM121" i="5"/>
  <c r="K125" i="5"/>
  <c r="AM125" i="5"/>
  <c r="AM19" i="5"/>
  <c r="AM27" i="5"/>
  <c r="AM35" i="5"/>
  <c r="AM43" i="5"/>
  <c r="AM51" i="5"/>
  <c r="AM59" i="5"/>
  <c r="AM67" i="5"/>
  <c r="AM75" i="5"/>
  <c r="AM83" i="5"/>
  <c r="AM91" i="5"/>
  <c r="AM99" i="5"/>
  <c r="AM107" i="5"/>
  <c r="AM115" i="5"/>
  <c r="AM123" i="5"/>
  <c r="AM78" i="5"/>
  <c r="AM80" i="5"/>
  <c r="AM82" i="5"/>
  <c r="AM84" i="5"/>
  <c r="AM86" i="5"/>
  <c r="AM88" i="5"/>
  <c r="AM90" i="5"/>
  <c r="AM92" i="5"/>
  <c r="AM94" i="5"/>
  <c r="AM96" i="5"/>
  <c r="AM98" i="5"/>
  <c r="AM100" i="5"/>
  <c r="AM102" i="5"/>
  <c r="AM104" i="5"/>
  <c r="AM106" i="5"/>
  <c r="AM108" i="5"/>
  <c r="AM110" i="5"/>
  <c r="AM112" i="5"/>
  <c r="AM114" i="5"/>
  <c r="AM116" i="5"/>
  <c r="AM118" i="5"/>
  <c r="AM120" i="5"/>
  <c r="AM122" i="5"/>
  <c r="AM124" i="5"/>
  <c r="AM126" i="5"/>
  <c r="AM128" i="5"/>
  <c r="AM130" i="5"/>
  <c r="AM132" i="5"/>
  <c r="AM134" i="5"/>
  <c r="AM136" i="5"/>
  <c r="AM138" i="5"/>
  <c r="AM140" i="5"/>
  <c r="AM142" i="5"/>
  <c r="AM144" i="5"/>
  <c r="AM146" i="5"/>
  <c r="AM148" i="5"/>
  <c r="AM150" i="5"/>
  <c r="AM152" i="5"/>
  <c r="AM154" i="5"/>
  <c r="AM156" i="5"/>
  <c r="AM158" i="5"/>
  <c r="AM160" i="5"/>
  <c r="AM162" i="5"/>
  <c r="AM164" i="5"/>
  <c r="AM166" i="5"/>
  <c r="AM168" i="5"/>
  <c r="AM170" i="5"/>
  <c r="AM172" i="5"/>
  <c r="AM174" i="5"/>
  <c r="AM176" i="5"/>
  <c r="AM178" i="5"/>
  <c r="AM180" i="5"/>
  <c r="AM182" i="5"/>
  <c r="AM184" i="5"/>
  <c r="AM186" i="5"/>
  <c r="AM188" i="5"/>
  <c r="AI62" i="5"/>
  <c r="AM62" i="5"/>
  <c r="AM127" i="5"/>
  <c r="K127" i="5"/>
  <c r="AM129" i="5"/>
  <c r="K129" i="5"/>
  <c r="V129" i="5" s="1"/>
  <c r="AM131" i="5"/>
  <c r="K131" i="5"/>
  <c r="AM133" i="5"/>
  <c r="K133" i="5"/>
  <c r="AM135" i="5"/>
  <c r="K135" i="5"/>
  <c r="AM137" i="5"/>
  <c r="K137" i="5"/>
  <c r="AM139" i="5"/>
  <c r="K139" i="5"/>
  <c r="AM141" i="5"/>
  <c r="K141" i="5"/>
  <c r="AM143" i="5"/>
  <c r="K143" i="5"/>
  <c r="AM145" i="5"/>
  <c r="K145" i="5"/>
  <c r="AM147" i="5"/>
  <c r="K147" i="5"/>
  <c r="AM149" i="5"/>
  <c r="K149" i="5"/>
  <c r="AM151" i="5"/>
  <c r="K151" i="5"/>
  <c r="V151" i="5" s="1"/>
  <c r="AM153" i="5"/>
  <c r="K153" i="5"/>
  <c r="AM155" i="5"/>
  <c r="K155" i="5"/>
  <c r="AM157" i="5"/>
  <c r="K157" i="5"/>
  <c r="AM159" i="5"/>
  <c r="K159" i="5"/>
  <c r="AM161" i="5"/>
  <c r="K161" i="5"/>
  <c r="AM163" i="5"/>
  <c r="K163" i="5"/>
  <c r="AM165" i="5"/>
  <c r="K165" i="5"/>
  <c r="AM167" i="5"/>
  <c r="K167" i="5"/>
  <c r="AM169" i="5"/>
  <c r="K169" i="5"/>
  <c r="AM171" i="5"/>
  <c r="K171" i="5"/>
  <c r="V171" i="5" s="1"/>
  <c r="AM173" i="5"/>
  <c r="K173" i="5"/>
  <c r="AM175" i="5"/>
  <c r="K175" i="5"/>
  <c r="AM177" i="5"/>
  <c r="K177" i="5"/>
  <c r="AM179" i="5"/>
  <c r="K179" i="5"/>
  <c r="AM181" i="5"/>
  <c r="K181" i="5"/>
  <c r="AM183" i="5"/>
  <c r="K183" i="5"/>
  <c r="AM185" i="5"/>
  <c r="K185" i="5"/>
  <c r="AM187" i="5"/>
  <c r="K187" i="5"/>
  <c r="AM189" i="5"/>
  <c r="K189" i="5"/>
  <c r="AM190" i="5"/>
  <c r="K190" i="5"/>
  <c r="V190" i="5" s="1"/>
  <c r="AM191" i="5"/>
  <c r="K191" i="5"/>
  <c r="V191" i="5" s="1"/>
  <c r="AM192" i="5"/>
  <c r="K192" i="5"/>
  <c r="AM193" i="5"/>
  <c r="K193" i="5"/>
  <c r="AM194" i="5"/>
  <c r="K194" i="5"/>
  <c r="AM195" i="5"/>
  <c r="K195" i="5"/>
  <c r="AM196" i="5"/>
  <c r="K196" i="5"/>
  <c r="AM197" i="5"/>
  <c r="K197" i="5"/>
  <c r="AM198" i="5"/>
  <c r="K198" i="5"/>
  <c r="AM199" i="5"/>
  <c r="K199" i="5"/>
  <c r="AM200" i="5"/>
  <c r="K200" i="5"/>
  <c r="AM201" i="5"/>
  <c r="K201" i="5"/>
  <c r="AM202" i="5"/>
  <c r="K202" i="5"/>
  <c r="AM203" i="5"/>
  <c r="K203" i="5"/>
  <c r="AM204" i="5"/>
  <c r="K204" i="5"/>
  <c r="V204" i="5" s="1"/>
  <c r="AM205" i="5"/>
  <c r="K205" i="5"/>
  <c r="V205" i="5" s="1"/>
  <c r="AM206" i="5"/>
  <c r="K206" i="5"/>
  <c r="AM207" i="5"/>
  <c r="K207" i="5"/>
  <c r="AM208" i="5"/>
  <c r="K208" i="5"/>
  <c r="AM209" i="5"/>
  <c r="K209" i="5"/>
  <c r="AM210" i="5"/>
  <c r="K210" i="5"/>
  <c r="AM211" i="5"/>
  <c r="K211" i="5"/>
  <c r="C8" i="5"/>
  <c r="H7" i="5" s="1"/>
  <c r="K12" i="5"/>
  <c r="K16" i="5"/>
  <c r="K20" i="5"/>
  <c r="K24" i="5"/>
  <c r="K28" i="5"/>
  <c r="K32" i="5"/>
  <c r="K36" i="5"/>
  <c r="V36" i="5" s="1"/>
  <c r="K40" i="5"/>
  <c r="K44" i="5"/>
  <c r="K48" i="5"/>
  <c r="V48" i="5" s="1"/>
  <c r="K52" i="5"/>
  <c r="K56" i="5"/>
  <c r="K60" i="5"/>
  <c r="K64" i="5"/>
  <c r="K68" i="5"/>
  <c r="K72" i="5"/>
  <c r="K76" i="5"/>
  <c r="K80" i="5"/>
  <c r="K84" i="5"/>
  <c r="K88" i="5"/>
  <c r="V88" i="5" s="1"/>
  <c r="K92" i="5"/>
  <c r="K96" i="5"/>
  <c r="K100" i="5"/>
  <c r="K104" i="5"/>
  <c r="K108" i="5"/>
  <c r="K112" i="5"/>
  <c r="K116" i="5"/>
  <c r="K120" i="5"/>
  <c r="K124" i="5"/>
  <c r="K128" i="5"/>
  <c r="V128" i="5" s="1"/>
  <c r="K132" i="5"/>
  <c r="K136" i="5"/>
  <c r="K140" i="5"/>
  <c r="K144" i="5"/>
  <c r="K148" i="5"/>
  <c r="K152" i="5"/>
  <c r="K156" i="5"/>
  <c r="K160" i="5"/>
  <c r="K164" i="5"/>
  <c r="K168" i="5"/>
  <c r="K172" i="5"/>
  <c r="K176" i="5"/>
  <c r="K180" i="5"/>
  <c r="K184" i="5"/>
  <c r="K188" i="5"/>
  <c r="K14" i="5"/>
  <c r="K18" i="5"/>
  <c r="K22" i="5"/>
  <c r="V22" i="5" s="1"/>
  <c r="K26" i="5"/>
  <c r="K30" i="5"/>
  <c r="K34" i="5"/>
  <c r="K38" i="5"/>
  <c r="K42" i="5"/>
  <c r="K46" i="5"/>
  <c r="K50" i="5"/>
  <c r="K54" i="5"/>
  <c r="K58" i="5"/>
  <c r="K62" i="5"/>
  <c r="K66" i="5"/>
  <c r="K70" i="5"/>
  <c r="V70" i="5" s="1"/>
  <c r="K74" i="5"/>
  <c r="K78" i="5"/>
  <c r="K82" i="5"/>
  <c r="K86" i="5"/>
  <c r="K90" i="5"/>
  <c r="K94" i="5"/>
  <c r="K98" i="5"/>
  <c r="K102" i="5"/>
  <c r="V102" i="5" s="1"/>
  <c r="K106" i="5"/>
  <c r="K110" i="5"/>
  <c r="K114" i="5"/>
  <c r="V114" i="5" s="1"/>
  <c r="K118" i="5"/>
  <c r="K122" i="5"/>
  <c r="K126" i="5"/>
  <c r="K130" i="5"/>
  <c r="K134" i="5"/>
  <c r="K138" i="5"/>
  <c r="K142" i="5"/>
  <c r="K146" i="5"/>
  <c r="K150" i="5"/>
  <c r="V150" i="5" s="1"/>
  <c r="K154" i="5"/>
  <c r="K158" i="5"/>
  <c r="K162" i="5"/>
  <c r="K166" i="5"/>
  <c r="K170" i="5"/>
  <c r="V170" i="5" s="1"/>
  <c r="K174" i="5"/>
  <c r="K178" i="5"/>
  <c r="K182" i="5"/>
  <c r="K186" i="5"/>
  <c r="AA127" i="5"/>
  <c r="AC127" i="5"/>
  <c r="AE127" i="5"/>
  <c r="AG127" i="5"/>
  <c r="AI127" i="5"/>
  <c r="AK127" i="5"/>
  <c r="AA128" i="5"/>
  <c r="AC128" i="5"/>
  <c r="AE128" i="5"/>
  <c r="AG128" i="5"/>
  <c r="AI128" i="5"/>
  <c r="AK128" i="5"/>
  <c r="AA129" i="5"/>
  <c r="AC129" i="5"/>
  <c r="AE129" i="5"/>
  <c r="AG129" i="5"/>
  <c r="AI129" i="5"/>
  <c r="AK129" i="5"/>
  <c r="AA130" i="5"/>
  <c r="AC130" i="5"/>
  <c r="AE130" i="5"/>
  <c r="AG130" i="5"/>
  <c r="AI130" i="5"/>
  <c r="AK130" i="5"/>
  <c r="AA131" i="5"/>
  <c r="AC131" i="5"/>
  <c r="AE131" i="5"/>
  <c r="AG131" i="5"/>
  <c r="AI131" i="5"/>
  <c r="AK131" i="5"/>
  <c r="AA132" i="5"/>
  <c r="AC132" i="5"/>
  <c r="AE132" i="5"/>
  <c r="AG132" i="5"/>
  <c r="AI132" i="5"/>
  <c r="AK132" i="5"/>
  <c r="AA133" i="5"/>
  <c r="AC133" i="5"/>
  <c r="AE133" i="5"/>
  <c r="AG133" i="5"/>
  <c r="AI133" i="5"/>
  <c r="AK133" i="5"/>
  <c r="AA134" i="5"/>
  <c r="AC134" i="5"/>
  <c r="AE134" i="5"/>
  <c r="AG134" i="5"/>
  <c r="AI134" i="5"/>
  <c r="AK134" i="5"/>
  <c r="AA135" i="5"/>
  <c r="AC135" i="5"/>
  <c r="AE135" i="5"/>
  <c r="AG135" i="5"/>
  <c r="AI135" i="5"/>
  <c r="AK135" i="5"/>
  <c r="AA136" i="5"/>
  <c r="AC136" i="5"/>
  <c r="AE136" i="5"/>
  <c r="AG136" i="5"/>
  <c r="AI136" i="5"/>
  <c r="AK136" i="5"/>
  <c r="AA137" i="5"/>
  <c r="AC137" i="5"/>
  <c r="AE137" i="5"/>
  <c r="AG137" i="5"/>
  <c r="AI137" i="5"/>
  <c r="AK137" i="5"/>
  <c r="AA138" i="5"/>
  <c r="AC138" i="5"/>
  <c r="AE138" i="5"/>
  <c r="AG138" i="5"/>
  <c r="AI138" i="5"/>
  <c r="AK138" i="5"/>
  <c r="AA139" i="5"/>
  <c r="AC139" i="5"/>
  <c r="AE139" i="5"/>
  <c r="AG139" i="5"/>
  <c r="AI139" i="5"/>
  <c r="AK139" i="5"/>
  <c r="AA140" i="5"/>
  <c r="AC140" i="5"/>
  <c r="AE140" i="5"/>
  <c r="AG140" i="5"/>
  <c r="AI140" i="5"/>
  <c r="AK140" i="5"/>
  <c r="AA141" i="5"/>
  <c r="AC141" i="5"/>
  <c r="AE141" i="5"/>
  <c r="AG141" i="5"/>
  <c r="AI141" i="5"/>
  <c r="AK141" i="5"/>
  <c r="AA142" i="5"/>
  <c r="AC142" i="5"/>
  <c r="AE142" i="5"/>
  <c r="AG142" i="5"/>
  <c r="AI142" i="5"/>
  <c r="AK142" i="5"/>
  <c r="AA143" i="5"/>
  <c r="AC143" i="5"/>
  <c r="AE143" i="5"/>
  <c r="AG143" i="5"/>
  <c r="AI143" i="5"/>
  <c r="AK143" i="5"/>
  <c r="AA144" i="5"/>
  <c r="AC144" i="5"/>
  <c r="AE144" i="5"/>
  <c r="AG144" i="5"/>
  <c r="AI144" i="5"/>
  <c r="AK144" i="5"/>
  <c r="AA145" i="5"/>
  <c r="AC145" i="5"/>
  <c r="AE145" i="5"/>
  <c r="AG145" i="5"/>
  <c r="AI145" i="5"/>
  <c r="AK145" i="5"/>
  <c r="AA146" i="5"/>
  <c r="AC146" i="5"/>
  <c r="AE146" i="5"/>
  <c r="AG146" i="5"/>
  <c r="AI146" i="5"/>
  <c r="AK146" i="5"/>
  <c r="AA147" i="5"/>
  <c r="AC147" i="5"/>
  <c r="AE147" i="5"/>
  <c r="AG147" i="5"/>
  <c r="AI147" i="5"/>
  <c r="AK147" i="5"/>
  <c r="AA148" i="5"/>
  <c r="AC148" i="5"/>
  <c r="AE148" i="5"/>
  <c r="AG148" i="5"/>
  <c r="AI148" i="5"/>
  <c r="AK148" i="5"/>
  <c r="AA149" i="5"/>
  <c r="AC149" i="5"/>
  <c r="AE149" i="5"/>
  <c r="AG149" i="5"/>
  <c r="AI149" i="5"/>
  <c r="AK149" i="5"/>
  <c r="AA150" i="5"/>
  <c r="AC150" i="5"/>
  <c r="AE150" i="5"/>
  <c r="AG150" i="5"/>
  <c r="AI150" i="5"/>
  <c r="AK150" i="5"/>
  <c r="AA151" i="5"/>
  <c r="AC151" i="5"/>
  <c r="AE151" i="5"/>
  <c r="AG151" i="5"/>
  <c r="AI151" i="5"/>
  <c r="AK151" i="5"/>
  <c r="AA152" i="5"/>
  <c r="AC152" i="5"/>
  <c r="AE152" i="5"/>
  <c r="AG152" i="5"/>
  <c r="AI152" i="5"/>
  <c r="AK152" i="5"/>
  <c r="AA153" i="5"/>
  <c r="AC153" i="5"/>
  <c r="AE153" i="5"/>
  <c r="AG153" i="5"/>
  <c r="AI153" i="5"/>
  <c r="AK153" i="5"/>
  <c r="AA154" i="5"/>
  <c r="AC154" i="5"/>
  <c r="AE154" i="5"/>
  <c r="AG154" i="5"/>
  <c r="AI154" i="5"/>
  <c r="AK154" i="5"/>
  <c r="AA155" i="5"/>
  <c r="AC155" i="5"/>
  <c r="AE155" i="5"/>
  <c r="AG155" i="5"/>
  <c r="AI155" i="5"/>
  <c r="AK155" i="5"/>
  <c r="AA156" i="5"/>
  <c r="AC156" i="5"/>
  <c r="AE156" i="5"/>
  <c r="AG156" i="5"/>
  <c r="AI156" i="5"/>
  <c r="AK156" i="5"/>
  <c r="AA157" i="5"/>
  <c r="AC157" i="5"/>
  <c r="AE157" i="5"/>
  <c r="AG157" i="5"/>
  <c r="AI157" i="5"/>
  <c r="AK157" i="5"/>
  <c r="AA158" i="5"/>
  <c r="AC158" i="5"/>
  <c r="AE158" i="5"/>
  <c r="AG158" i="5"/>
  <c r="AI158" i="5"/>
  <c r="AK158" i="5"/>
  <c r="AA159" i="5"/>
  <c r="AC159" i="5"/>
  <c r="AE159" i="5"/>
  <c r="AG159" i="5"/>
  <c r="AI159" i="5"/>
  <c r="AK159" i="5"/>
  <c r="AA160" i="5"/>
  <c r="AC160" i="5"/>
  <c r="AE160" i="5"/>
  <c r="AG160" i="5"/>
  <c r="AI160" i="5"/>
  <c r="AK160" i="5"/>
  <c r="AA161" i="5"/>
  <c r="AC161" i="5"/>
  <c r="AE161" i="5"/>
  <c r="AG161" i="5"/>
  <c r="AI161" i="5"/>
  <c r="AK161" i="5"/>
  <c r="AA162" i="5"/>
  <c r="AC162" i="5"/>
  <c r="AE162" i="5"/>
  <c r="AG162" i="5"/>
  <c r="AI162" i="5"/>
  <c r="AK162" i="5"/>
  <c r="AA163" i="5"/>
  <c r="AC163" i="5"/>
  <c r="AE163" i="5"/>
  <c r="AG163" i="5"/>
  <c r="AI163" i="5"/>
  <c r="AK163" i="5"/>
  <c r="AA164" i="5"/>
  <c r="AC164" i="5"/>
  <c r="AE164" i="5"/>
  <c r="AG164" i="5"/>
  <c r="AI164" i="5"/>
  <c r="AK164" i="5"/>
  <c r="AA165" i="5"/>
  <c r="AC165" i="5"/>
  <c r="AE165" i="5"/>
  <c r="AG165" i="5"/>
  <c r="AI165" i="5"/>
  <c r="AK165" i="5"/>
  <c r="AA166" i="5"/>
  <c r="AC166" i="5"/>
  <c r="AE166" i="5"/>
  <c r="AG166" i="5"/>
  <c r="AI166" i="5"/>
  <c r="AK166" i="5"/>
  <c r="AA167" i="5"/>
  <c r="AC167" i="5"/>
  <c r="AE167" i="5"/>
  <c r="AG167" i="5"/>
  <c r="AI167" i="5"/>
  <c r="AK167" i="5"/>
  <c r="AA168" i="5"/>
  <c r="AC168" i="5"/>
  <c r="AE168" i="5"/>
  <c r="AG168" i="5"/>
  <c r="AI168" i="5"/>
  <c r="AK168" i="5"/>
  <c r="AA169" i="5"/>
  <c r="AC169" i="5"/>
  <c r="AE169" i="5"/>
  <c r="AG169" i="5"/>
  <c r="AI169" i="5"/>
  <c r="AK169" i="5"/>
  <c r="AA170" i="5"/>
  <c r="AC170" i="5"/>
  <c r="AE170" i="5"/>
  <c r="AG170" i="5"/>
  <c r="AI170" i="5"/>
  <c r="AK170" i="5"/>
  <c r="AA171" i="5"/>
  <c r="AC171" i="5"/>
  <c r="AE171" i="5"/>
  <c r="AG171" i="5"/>
  <c r="AI171" i="5"/>
  <c r="AK171" i="5"/>
  <c r="AK174" i="5"/>
  <c r="AI174" i="5"/>
  <c r="AG174" i="5"/>
  <c r="AE174" i="5"/>
  <c r="AC174" i="5"/>
  <c r="AA174" i="5"/>
  <c r="AK176" i="5"/>
  <c r="AI176" i="5"/>
  <c r="AG176" i="5"/>
  <c r="AE176" i="5"/>
  <c r="AC176" i="5"/>
  <c r="AA176" i="5"/>
  <c r="AK178" i="5"/>
  <c r="AI178" i="5"/>
  <c r="AG178" i="5"/>
  <c r="AE178" i="5"/>
  <c r="AC178" i="5"/>
  <c r="AA178" i="5"/>
  <c r="AK180" i="5"/>
  <c r="AI180" i="5"/>
  <c r="AG180" i="5"/>
  <c r="AE180" i="5"/>
  <c r="AC180" i="5"/>
  <c r="AA180" i="5"/>
  <c r="AK182" i="5"/>
  <c r="AI182" i="5"/>
  <c r="AG182" i="5"/>
  <c r="AE182" i="5"/>
  <c r="AC182" i="5"/>
  <c r="AA182" i="5"/>
  <c r="AK184" i="5"/>
  <c r="AI184" i="5"/>
  <c r="AG184" i="5"/>
  <c r="AE184" i="5"/>
  <c r="AC184" i="5"/>
  <c r="AA184" i="5"/>
  <c r="AK186" i="5"/>
  <c r="AI186" i="5"/>
  <c r="AG186" i="5"/>
  <c r="AE186" i="5"/>
  <c r="AC186" i="5"/>
  <c r="AA186" i="5"/>
  <c r="AK188" i="5"/>
  <c r="AI188" i="5"/>
  <c r="AG188" i="5"/>
  <c r="AE188" i="5"/>
  <c r="AC188" i="5"/>
  <c r="AA188" i="5"/>
  <c r="AK190" i="5"/>
  <c r="AI190" i="5"/>
  <c r="AG190" i="5"/>
  <c r="AE190" i="5"/>
  <c r="AC190" i="5"/>
  <c r="AA190" i="5"/>
  <c r="AK192" i="5"/>
  <c r="AI192" i="5"/>
  <c r="AG192" i="5"/>
  <c r="AE192" i="5"/>
  <c r="AC192" i="5"/>
  <c r="AA192" i="5"/>
  <c r="AK194" i="5"/>
  <c r="AI194" i="5"/>
  <c r="AG194" i="5"/>
  <c r="AE194" i="5"/>
  <c r="AC194" i="5"/>
  <c r="AA194" i="5"/>
  <c r="AK196" i="5"/>
  <c r="AI196" i="5"/>
  <c r="AG196" i="5"/>
  <c r="AE196" i="5"/>
  <c r="AC196" i="5"/>
  <c r="AA196" i="5"/>
  <c r="AK198" i="5"/>
  <c r="AI198" i="5"/>
  <c r="AG198" i="5"/>
  <c r="AE198" i="5"/>
  <c r="AC198" i="5"/>
  <c r="AA198" i="5"/>
  <c r="AK200" i="5"/>
  <c r="AI200" i="5"/>
  <c r="AG200" i="5"/>
  <c r="AE200" i="5"/>
  <c r="AC200" i="5"/>
  <c r="AA200" i="5"/>
  <c r="AK202" i="5"/>
  <c r="AI202" i="5"/>
  <c r="AG202" i="5"/>
  <c r="AE202" i="5"/>
  <c r="AC202" i="5"/>
  <c r="AA202" i="5"/>
  <c r="AW127" i="5"/>
  <c r="AW128" i="5"/>
  <c r="AW129" i="5"/>
  <c r="AW130" i="5"/>
  <c r="AW131" i="5"/>
  <c r="AW132" i="5"/>
  <c r="AW133" i="5"/>
  <c r="AW134" i="5"/>
  <c r="AW135" i="5"/>
  <c r="AW136" i="5"/>
  <c r="AW137" i="5"/>
  <c r="AW138" i="5"/>
  <c r="AW139" i="5"/>
  <c r="AW140" i="5"/>
  <c r="AW141" i="5"/>
  <c r="AW142" i="5"/>
  <c r="AW143" i="5"/>
  <c r="AW144" i="5"/>
  <c r="AW145" i="5"/>
  <c r="AW146" i="5"/>
  <c r="AW147" i="5"/>
  <c r="AW148" i="5"/>
  <c r="AW149" i="5"/>
  <c r="AW150" i="5"/>
  <c r="AW151" i="5"/>
  <c r="AW152" i="5"/>
  <c r="AW153" i="5"/>
  <c r="AW154" i="5"/>
  <c r="AW155" i="5"/>
  <c r="AW156" i="5"/>
  <c r="AW157" i="5"/>
  <c r="AW158" i="5"/>
  <c r="AW159" i="5"/>
  <c r="AW160" i="5"/>
  <c r="AW161" i="5"/>
  <c r="AW162" i="5"/>
  <c r="AW163" i="5"/>
  <c r="AW164" i="5"/>
  <c r="AW165" i="5"/>
  <c r="AW166" i="5"/>
  <c r="AW167" i="5"/>
  <c r="AW168" i="5"/>
  <c r="AW169" i="5"/>
  <c r="AW170" i="5"/>
  <c r="AA172" i="5"/>
  <c r="AC172" i="5"/>
  <c r="AE172" i="5"/>
  <c r="AG172" i="5"/>
  <c r="AI172" i="5"/>
  <c r="AK172" i="5"/>
  <c r="AX172" i="5"/>
  <c r="AW172" i="5"/>
  <c r="AK173" i="5"/>
  <c r="AI173" i="5"/>
  <c r="AG173" i="5"/>
  <c r="AE173" i="5"/>
  <c r="AC173" i="5"/>
  <c r="AA173" i="5"/>
  <c r="AK175" i="5"/>
  <c r="AI175" i="5"/>
  <c r="AG175" i="5"/>
  <c r="AE175" i="5"/>
  <c r="AC175" i="5"/>
  <c r="AA175" i="5"/>
  <c r="AK177" i="5"/>
  <c r="AI177" i="5"/>
  <c r="AG177" i="5"/>
  <c r="AE177" i="5"/>
  <c r="AC177" i="5"/>
  <c r="AA177" i="5"/>
  <c r="AK179" i="5"/>
  <c r="AI179" i="5"/>
  <c r="AG179" i="5"/>
  <c r="AE179" i="5"/>
  <c r="AC179" i="5"/>
  <c r="AA179" i="5"/>
  <c r="AK181" i="5"/>
  <c r="AI181" i="5"/>
  <c r="AG181" i="5"/>
  <c r="AE181" i="5"/>
  <c r="AC181" i="5"/>
  <c r="AA181" i="5"/>
  <c r="AK183" i="5"/>
  <c r="AI183" i="5"/>
  <c r="AG183" i="5"/>
  <c r="AE183" i="5"/>
  <c r="AC183" i="5"/>
  <c r="AA183" i="5"/>
  <c r="AK185" i="5"/>
  <c r="AI185" i="5"/>
  <c r="AG185" i="5"/>
  <c r="AE185" i="5"/>
  <c r="AC185" i="5"/>
  <c r="AA185" i="5"/>
  <c r="AK187" i="5"/>
  <c r="AI187" i="5"/>
  <c r="AG187" i="5"/>
  <c r="AE187" i="5"/>
  <c r="AC187" i="5"/>
  <c r="AA187" i="5"/>
  <c r="AK189" i="5"/>
  <c r="AI189" i="5"/>
  <c r="AG189" i="5"/>
  <c r="AE189" i="5"/>
  <c r="AC189" i="5"/>
  <c r="AA189" i="5"/>
  <c r="AK191" i="5"/>
  <c r="AI191" i="5"/>
  <c r="AG191" i="5"/>
  <c r="AE191" i="5"/>
  <c r="AC191" i="5"/>
  <c r="AA191" i="5"/>
  <c r="AK193" i="5"/>
  <c r="AI193" i="5"/>
  <c r="AG193" i="5"/>
  <c r="AE193" i="5"/>
  <c r="AC193" i="5"/>
  <c r="AA193" i="5"/>
  <c r="AK195" i="5"/>
  <c r="AI195" i="5"/>
  <c r="AG195" i="5"/>
  <c r="AE195" i="5"/>
  <c r="AC195" i="5"/>
  <c r="AA195" i="5"/>
  <c r="AK197" i="5"/>
  <c r="AI197" i="5"/>
  <c r="AG197" i="5"/>
  <c r="AE197" i="5"/>
  <c r="AC197" i="5"/>
  <c r="AA197" i="5"/>
  <c r="AK199" i="5"/>
  <c r="AI199" i="5"/>
  <c r="AG199" i="5"/>
  <c r="AE199" i="5"/>
  <c r="AC199" i="5"/>
  <c r="AA199" i="5"/>
  <c r="AK201" i="5"/>
  <c r="AI201" i="5"/>
  <c r="AG201" i="5"/>
  <c r="AE201" i="5"/>
  <c r="AC201" i="5"/>
  <c r="AA201" i="5"/>
  <c r="AK203" i="5"/>
  <c r="AI203" i="5"/>
  <c r="AG203" i="5"/>
  <c r="AE203" i="5"/>
  <c r="AC203" i="5"/>
  <c r="AA203" i="5"/>
  <c r="AK205" i="5"/>
  <c r="AI205" i="5"/>
  <c r="AG205" i="5"/>
  <c r="AE205" i="5"/>
  <c r="AC205" i="5"/>
  <c r="AA205" i="5"/>
  <c r="AK207" i="5"/>
  <c r="AI207" i="5"/>
  <c r="AG207" i="5"/>
  <c r="AE207" i="5"/>
  <c r="AC207" i="5"/>
  <c r="AA207" i="5"/>
  <c r="AK209" i="5"/>
  <c r="AI209" i="5"/>
  <c r="AG209" i="5"/>
  <c r="AE209" i="5"/>
  <c r="AC209" i="5"/>
  <c r="AA209" i="5"/>
  <c r="AK211" i="5"/>
  <c r="AI211" i="5"/>
  <c r="AG211" i="5"/>
  <c r="AE211" i="5"/>
  <c r="AC211" i="5"/>
  <c r="AA211" i="5"/>
  <c r="AX173" i="5"/>
  <c r="AW173" i="5"/>
  <c r="AX174" i="5"/>
  <c r="AW174" i="5"/>
  <c r="AX175" i="5"/>
  <c r="AW175" i="5"/>
  <c r="AX176" i="5"/>
  <c r="AW176" i="5"/>
  <c r="AX177" i="5"/>
  <c r="AW177" i="5"/>
  <c r="AX178" i="5"/>
  <c r="AW178" i="5"/>
  <c r="AX179" i="5"/>
  <c r="AW179" i="5"/>
  <c r="AX180" i="5"/>
  <c r="AW180" i="5"/>
  <c r="AX181" i="5"/>
  <c r="AW181" i="5"/>
  <c r="AX182" i="5"/>
  <c r="AW182" i="5"/>
  <c r="AX183" i="5"/>
  <c r="AW183" i="5"/>
  <c r="AX184" i="5"/>
  <c r="AW184" i="5"/>
  <c r="AX185" i="5"/>
  <c r="AW185" i="5"/>
  <c r="AX186" i="5"/>
  <c r="AW186" i="5"/>
  <c r="AX187" i="5"/>
  <c r="AW187" i="5"/>
  <c r="AX188" i="5"/>
  <c r="AW188" i="5"/>
  <c r="AX189" i="5"/>
  <c r="AW189" i="5"/>
  <c r="AX190" i="5"/>
  <c r="AW190" i="5"/>
  <c r="AX191" i="5"/>
  <c r="AW191" i="5"/>
  <c r="AX192" i="5"/>
  <c r="AW192" i="5"/>
  <c r="AX193" i="5"/>
  <c r="AW193" i="5"/>
  <c r="AX194" i="5"/>
  <c r="AW194" i="5"/>
  <c r="AX195" i="5"/>
  <c r="AW195" i="5"/>
  <c r="AX196" i="5"/>
  <c r="AW196" i="5"/>
  <c r="AX197" i="5"/>
  <c r="AW197" i="5"/>
  <c r="AX198" i="5"/>
  <c r="AW198" i="5"/>
  <c r="AX199" i="5"/>
  <c r="AW199" i="5"/>
  <c r="AX200" i="5"/>
  <c r="AW200" i="5"/>
  <c r="AX201" i="5"/>
  <c r="AW201" i="5"/>
  <c r="AK204" i="5"/>
  <c r="AI204" i="5"/>
  <c r="AG204" i="5"/>
  <c r="AE204" i="5"/>
  <c r="AC204" i="5"/>
  <c r="AA204" i="5"/>
  <c r="AK206" i="5"/>
  <c r="AI206" i="5"/>
  <c r="AG206" i="5"/>
  <c r="AE206" i="5"/>
  <c r="AC206" i="5"/>
  <c r="AA206" i="5"/>
  <c r="AK208" i="5"/>
  <c r="AI208" i="5"/>
  <c r="AG208" i="5"/>
  <c r="AE208" i="5"/>
  <c r="AC208" i="5"/>
  <c r="AA208" i="5"/>
  <c r="AK210" i="5"/>
  <c r="AI210" i="5"/>
  <c r="AG210" i="5"/>
  <c r="AE210" i="5"/>
  <c r="AC210" i="5"/>
  <c r="AA210" i="5"/>
  <c r="AX202" i="5"/>
  <c r="AW202" i="5"/>
  <c r="AX203" i="5"/>
  <c r="AW203" i="5"/>
  <c r="AX204" i="5"/>
  <c r="AW204" i="5"/>
  <c r="AX205" i="5"/>
  <c r="AW205" i="5"/>
  <c r="AX206" i="5"/>
  <c r="AW206" i="5"/>
  <c r="AX207" i="5"/>
  <c r="AW207" i="5"/>
  <c r="AX208" i="5"/>
  <c r="AW208" i="5"/>
  <c r="AX209" i="5"/>
  <c r="AW209" i="5"/>
  <c r="AX210" i="5"/>
  <c r="AW210" i="5"/>
  <c r="AX211" i="5"/>
  <c r="AW211" i="5"/>
  <c r="AX127" i="5"/>
  <c r="AX128" i="5"/>
  <c r="AX129" i="5"/>
  <c r="AX130" i="5"/>
  <c r="AX131" i="5"/>
  <c r="AX132" i="5"/>
  <c r="AX133" i="5"/>
  <c r="AX134" i="5"/>
  <c r="AX135" i="5"/>
  <c r="AX136" i="5"/>
  <c r="AX137" i="5"/>
  <c r="AX138" i="5"/>
  <c r="AX139" i="5"/>
  <c r="AX140" i="5"/>
  <c r="AX141" i="5"/>
  <c r="AX142" i="5"/>
  <c r="AX143" i="5"/>
  <c r="AX144" i="5"/>
  <c r="AX145" i="5"/>
  <c r="AX146" i="5"/>
  <c r="AX147" i="5"/>
  <c r="AX148" i="5"/>
  <c r="AX149" i="5"/>
  <c r="AX150" i="5"/>
  <c r="AX151" i="5"/>
  <c r="AX152" i="5"/>
  <c r="AX153" i="5"/>
  <c r="AX154" i="5"/>
  <c r="AX155" i="5"/>
  <c r="AX156" i="5"/>
  <c r="AX157" i="5"/>
  <c r="AX158" i="5"/>
  <c r="AX159" i="5"/>
  <c r="AX160" i="5"/>
  <c r="AX161" i="5"/>
  <c r="AX162" i="5"/>
  <c r="AX163" i="5"/>
  <c r="AX164" i="5"/>
  <c r="AX165" i="5"/>
  <c r="AX166" i="5"/>
  <c r="AX167" i="5"/>
  <c r="AX168" i="5"/>
  <c r="AX169" i="5"/>
  <c r="AX170" i="5"/>
  <c r="AW171" i="5"/>
  <c r="AV127" i="5"/>
  <c r="AY127" i="5" s="1"/>
  <c r="AV128" i="5"/>
  <c r="AY128" i="5" s="1"/>
  <c r="AV129" i="5"/>
  <c r="AY129" i="5" s="1"/>
  <c r="AV130" i="5"/>
  <c r="AY130" i="5" s="1"/>
  <c r="AV131" i="5"/>
  <c r="AY131" i="5" s="1"/>
  <c r="AV132" i="5"/>
  <c r="AY132" i="5" s="1"/>
  <c r="AV133" i="5"/>
  <c r="AY133" i="5" s="1"/>
  <c r="AV134" i="5"/>
  <c r="AY134" i="5" s="1"/>
  <c r="AV135" i="5"/>
  <c r="AY135" i="5" s="1"/>
  <c r="AV136" i="5"/>
  <c r="AY136" i="5" s="1"/>
  <c r="AV137" i="5"/>
  <c r="AY137" i="5" s="1"/>
  <c r="AV138" i="5"/>
  <c r="AY138" i="5" s="1"/>
  <c r="AV139" i="5"/>
  <c r="AY139" i="5" s="1"/>
  <c r="AV140" i="5"/>
  <c r="AY140" i="5" s="1"/>
  <c r="AV141" i="5"/>
  <c r="AY141" i="5" s="1"/>
  <c r="AV142" i="5"/>
  <c r="AY142" i="5" s="1"/>
  <c r="AV143" i="5"/>
  <c r="AY143" i="5" s="1"/>
  <c r="AV144" i="5"/>
  <c r="AY144" i="5" s="1"/>
  <c r="AV145" i="5"/>
  <c r="AY145" i="5" s="1"/>
  <c r="AV146" i="5"/>
  <c r="AY146" i="5" s="1"/>
  <c r="AV147" i="5"/>
  <c r="AY147" i="5" s="1"/>
  <c r="AV148" i="5"/>
  <c r="AY148" i="5" s="1"/>
  <c r="AV149" i="5"/>
  <c r="AY149" i="5" s="1"/>
  <c r="AV150" i="5"/>
  <c r="AY150" i="5" s="1"/>
  <c r="AV151" i="5"/>
  <c r="AY151" i="5" s="1"/>
  <c r="AV152" i="5"/>
  <c r="AY152" i="5" s="1"/>
  <c r="AV153" i="5"/>
  <c r="AY153" i="5" s="1"/>
  <c r="AV154" i="5"/>
  <c r="AY154" i="5" s="1"/>
  <c r="AV155" i="5"/>
  <c r="AY155" i="5" s="1"/>
  <c r="AV156" i="5"/>
  <c r="AY156" i="5" s="1"/>
  <c r="AV157" i="5"/>
  <c r="AY157" i="5" s="1"/>
  <c r="AV158" i="5"/>
  <c r="AY158" i="5" s="1"/>
  <c r="AV159" i="5"/>
  <c r="AY159" i="5" s="1"/>
  <c r="AV160" i="5"/>
  <c r="AY160" i="5" s="1"/>
  <c r="AV161" i="5"/>
  <c r="AY161" i="5" s="1"/>
  <c r="AV162" i="5"/>
  <c r="AY162" i="5" s="1"/>
  <c r="AV163" i="5"/>
  <c r="AY163" i="5" s="1"/>
  <c r="AV164" i="5"/>
  <c r="AY164" i="5" s="1"/>
  <c r="AV165" i="5"/>
  <c r="AY165" i="5" s="1"/>
  <c r="AV166" i="5"/>
  <c r="AY166" i="5" s="1"/>
  <c r="AV167" i="5"/>
  <c r="AY167" i="5" s="1"/>
  <c r="AV168" i="5"/>
  <c r="AY168" i="5" s="1"/>
  <c r="AV169" i="5"/>
  <c r="AY169" i="5" s="1"/>
  <c r="AV170" i="5"/>
  <c r="AY170" i="5" s="1"/>
  <c r="AX171" i="5"/>
  <c r="AV171" i="5"/>
  <c r="AY171" i="5" s="1"/>
  <c r="AV172" i="5"/>
  <c r="AY172" i="5" s="1"/>
  <c r="AV173" i="5"/>
  <c r="AY173" i="5" s="1"/>
  <c r="AV174" i="5"/>
  <c r="AY174" i="5" s="1"/>
  <c r="AV175" i="5"/>
  <c r="AY175" i="5" s="1"/>
  <c r="AV176" i="5"/>
  <c r="AY176" i="5" s="1"/>
  <c r="AV177" i="5"/>
  <c r="AY177" i="5" s="1"/>
  <c r="AV178" i="5"/>
  <c r="AY178" i="5" s="1"/>
  <c r="AV179" i="5"/>
  <c r="AY179" i="5" s="1"/>
  <c r="AV180" i="5"/>
  <c r="AY180" i="5" s="1"/>
  <c r="AV181" i="5"/>
  <c r="AY181" i="5" s="1"/>
  <c r="AV182" i="5"/>
  <c r="AY182" i="5" s="1"/>
  <c r="AV183" i="5"/>
  <c r="AY183" i="5" s="1"/>
  <c r="AV184" i="5"/>
  <c r="AY184" i="5" s="1"/>
  <c r="AV185" i="5"/>
  <c r="AY185" i="5" s="1"/>
  <c r="AV186" i="5"/>
  <c r="AY186" i="5" s="1"/>
  <c r="AV187" i="5"/>
  <c r="AY187" i="5" s="1"/>
  <c r="AV188" i="5"/>
  <c r="AY188" i="5" s="1"/>
  <c r="AV189" i="5"/>
  <c r="AY189" i="5" s="1"/>
  <c r="AV190" i="5"/>
  <c r="AY190" i="5" s="1"/>
  <c r="AV191" i="5"/>
  <c r="AY191" i="5" s="1"/>
  <c r="AV192" i="5"/>
  <c r="AY192" i="5" s="1"/>
  <c r="AV193" i="5"/>
  <c r="AY193" i="5" s="1"/>
  <c r="AV194" i="5"/>
  <c r="AY194" i="5" s="1"/>
  <c r="AV195" i="5"/>
  <c r="AY195" i="5" s="1"/>
  <c r="AV196" i="5"/>
  <c r="AY196" i="5" s="1"/>
  <c r="AV197" i="5"/>
  <c r="AY197" i="5" s="1"/>
  <c r="AV198" i="5"/>
  <c r="AY198" i="5" s="1"/>
  <c r="AV199" i="5"/>
  <c r="AY199" i="5" s="1"/>
  <c r="AV200" i="5"/>
  <c r="AY200" i="5" s="1"/>
  <c r="AV201" i="5"/>
  <c r="AY201" i="5" s="1"/>
  <c r="AV202" i="5"/>
  <c r="AY202" i="5" s="1"/>
  <c r="AV203" i="5"/>
  <c r="AY203" i="5" s="1"/>
  <c r="AV204" i="5"/>
  <c r="AY204" i="5" s="1"/>
  <c r="AV205" i="5"/>
  <c r="AY205" i="5" s="1"/>
  <c r="AV206" i="5"/>
  <c r="AY206" i="5" s="1"/>
  <c r="AV207" i="5"/>
  <c r="AY207" i="5" s="1"/>
  <c r="AV208" i="5"/>
  <c r="AY208" i="5" s="1"/>
  <c r="AV209" i="5"/>
  <c r="AY209" i="5" s="1"/>
  <c r="AV210" i="5"/>
  <c r="AY210" i="5" s="1"/>
  <c r="AV211" i="5"/>
  <c r="AY211" i="5" s="1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V71" i="5"/>
  <c r="AY71" i="5" s="1"/>
  <c r="AX73" i="5"/>
  <c r="AV75" i="5"/>
  <c r="AY75" i="5" s="1"/>
  <c r="AX77" i="5"/>
  <c r="AV79" i="5"/>
  <c r="AY79" i="5" s="1"/>
  <c r="AX81" i="5"/>
  <c r="AV83" i="5"/>
  <c r="AY83" i="5" s="1"/>
  <c r="AX85" i="5"/>
  <c r="AV87" i="5"/>
  <c r="AY87" i="5" s="1"/>
  <c r="AX89" i="5"/>
  <c r="AV91" i="5"/>
  <c r="AY91" i="5" s="1"/>
  <c r="AX93" i="5"/>
  <c r="AV95" i="5"/>
  <c r="AY95" i="5" s="1"/>
  <c r="AX97" i="5"/>
  <c r="AV99" i="5"/>
  <c r="AY99" i="5" s="1"/>
  <c r="AX101" i="5"/>
  <c r="AV103" i="5"/>
  <c r="AY103" i="5" s="1"/>
  <c r="AX105" i="5"/>
  <c r="AV107" i="5"/>
  <c r="AY107" i="5" s="1"/>
  <c r="AX109" i="5"/>
  <c r="AV111" i="5"/>
  <c r="AY111" i="5" s="1"/>
  <c r="AX113" i="5"/>
  <c r="AV115" i="5"/>
  <c r="AY115" i="5" s="1"/>
  <c r="AX117" i="5"/>
  <c r="AV119" i="5"/>
  <c r="AY119" i="5" s="1"/>
  <c r="AX121" i="5"/>
  <c r="AV123" i="5"/>
  <c r="AY123" i="5" s="1"/>
  <c r="AX125" i="5"/>
  <c r="AX70" i="5"/>
  <c r="AW70" i="5"/>
  <c r="AX72" i="5"/>
  <c r="AV72" i="5"/>
  <c r="AY72" i="5" s="1"/>
  <c r="AX74" i="5"/>
  <c r="AV74" i="5"/>
  <c r="AY74" i="5" s="1"/>
  <c r="AW74" i="5"/>
  <c r="AX76" i="5"/>
  <c r="AV76" i="5"/>
  <c r="AY76" i="5" s="1"/>
  <c r="AX78" i="5"/>
  <c r="AV78" i="5"/>
  <c r="AY78" i="5" s="1"/>
  <c r="AW78" i="5"/>
  <c r="AX80" i="5"/>
  <c r="AV80" i="5"/>
  <c r="AY80" i="5" s="1"/>
  <c r="AX82" i="5"/>
  <c r="AV82" i="5"/>
  <c r="AY82" i="5" s="1"/>
  <c r="AW82" i="5"/>
  <c r="AX84" i="5"/>
  <c r="AV84" i="5"/>
  <c r="AY84" i="5" s="1"/>
  <c r="AX86" i="5"/>
  <c r="AV86" i="5"/>
  <c r="AY86" i="5" s="1"/>
  <c r="AW86" i="5"/>
  <c r="AX88" i="5"/>
  <c r="AV88" i="5"/>
  <c r="AY88" i="5" s="1"/>
  <c r="AX90" i="5"/>
  <c r="AV90" i="5"/>
  <c r="AY90" i="5" s="1"/>
  <c r="AW90" i="5"/>
  <c r="AX92" i="5"/>
  <c r="AV92" i="5"/>
  <c r="AY92" i="5" s="1"/>
  <c r="AX94" i="5"/>
  <c r="AV94" i="5"/>
  <c r="AY94" i="5" s="1"/>
  <c r="AW94" i="5"/>
  <c r="AX96" i="5"/>
  <c r="AV96" i="5"/>
  <c r="AY96" i="5" s="1"/>
  <c r="AX98" i="5"/>
  <c r="AV98" i="5"/>
  <c r="AY98" i="5" s="1"/>
  <c r="AW98" i="5"/>
  <c r="AX100" i="5"/>
  <c r="AV100" i="5"/>
  <c r="AY100" i="5" s="1"/>
  <c r="AX102" i="5"/>
  <c r="AV102" i="5"/>
  <c r="AY102" i="5" s="1"/>
  <c r="AW102" i="5"/>
  <c r="AX104" i="5"/>
  <c r="AV104" i="5"/>
  <c r="AY104" i="5" s="1"/>
  <c r="AX106" i="5"/>
  <c r="AV106" i="5"/>
  <c r="AY106" i="5" s="1"/>
  <c r="AW106" i="5"/>
  <c r="AX108" i="5"/>
  <c r="AV108" i="5"/>
  <c r="AY108" i="5" s="1"/>
  <c r="AX110" i="5"/>
  <c r="AV110" i="5"/>
  <c r="AY110" i="5" s="1"/>
  <c r="AW110" i="5"/>
  <c r="AX112" i="5"/>
  <c r="AV112" i="5"/>
  <c r="AY112" i="5" s="1"/>
  <c r="AW112" i="5"/>
  <c r="AX114" i="5"/>
  <c r="AV114" i="5"/>
  <c r="AY114" i="5" s="1"/>
  <c r="AW114" i="5"/>
  <c r="AX116" i="5"/>
  <c r="AV116" i="5"/>
  <c r="AY116" i="5" s="1"/>
  <c r="AW116" i="5"/>
  <c r="AX118" i="5"/>
  <c r="AV118" i="5"/>
  <c r="AY118" i="5" s="1"/>
  <c r="AW118" i="5"/>
  <c r="AX120" i="5"/>
  <c r="AV120" i="5"/>
  <c r="AY120" i="5" s="1"/>
  <c r="AW120" i="5"/>
  <c r="AX122" i="5"/>
  <c r="AV122" i="5"/>
  <c r="AY122" i="5" s="1"/>
  <c r="AW122" i="5"/>
  <c r="AX124" i="5"/>
  <c r="AV124" i="5"/>
  <c r="AY124" i="5" s="1"/>
  <c r="AW124" i="5"/>
  <c r="AX126" i="5"/>
  <c r="AV126" i="5"/>
  <c r="AY126" i="5" s="1"/>
  <c r="AW126" i="5"/>
  <c r="AV12" i="5"/>
  <c r="AY12" i="5" s="1"/>
  <c r="AX14" i="5"/>
  <c r="AV16" i="5"/>
  <c r="AY16" i="5" s="1"/>
  <c r="AX18" i="5"/>
  <c r="AV20" i="5"/>
  <c r="AY20" i="5" s="1"/>
  <c r="AX22" i="5"/>
  <c r="AV24" i="5"/>
  <c r="AY24" i="5" s="1"/>
  <c r="AX26" i="5"/>
  <c r="AV28" i="5"/>
  <c r="AY28" i="5" s="1"/>
  <c r="AX30" i="5"/>
  <c r="AV32" i="5"/>
  <c r="AY32" i="5" s="1"/>
  <c r="AX34" i="5"/>
  <c r="AV36" i="5"/>
  <c r="AY36" i="5" s="1"/>
  <c r="AX38" i="5"/>
  <c r="AV40" i="5"/>
  <c r="AY40" i="5" s="1"/>
  <c r="AX42" i="5"/>
  <c r="AV44" i="5"/>
  <c r="AY44" i="5" s="1"/>
  <c r="AX46" i="5"/>
  <c r="AV48" i="5"/>
  <c r="AY48" i="5" s="1"/>
  <c r="AX50" i="5"/>
  <c r="AV52" i="5"/>
  <c r="AY52" i="5" s="1"/>
  <c r="AX54" i="5"/>
  <c r="AV56" i="5"/>
  <c r="AY56" i="5" s="1"/>
  <c r="AX58" i="5"/>
  <c r="AV60" i="5"/>
  <c r="AY60" i="5" s="1"/>
  <c r="AX62" i="5"/>
  <c r="AV64" i="5"/>
  <c r="AY64" i="5" s="1"/>
  <c r="AX66" i="5"/>
  <c r="AV68" i="5"/>
  <c r="AY68" i="5" s="1"/>
  <c r="AW76" i="5"/>
  <c r="AW84" i="5"/>
  <c r="AW92" i="5"/>
  <c r="AW100" i="5"/>
  <c r="AW108" i="5"/>
  <c r="AX13" i="5"/>
  <c r="AX15" i="5"/>
  <c r="AX17" i="5"/>
  <c r="AX19" i="5"/>
  <c r="AX21" i="5"/>
  <c r="AX23" i="5"/>
  <c r="AX25" i="5"/>
  <c r="AX27" i="5"/>
  <c r="AX29" i="5"/>
  <c r="AX31" i="5"/>
  <c r="AX33" i="5"/>
  <c r="AX35" i="5"/>
  <c r="AX37" i="5"/>
  <c r="AX39" i="5"/>
  <c r="AX41" i="5"/>
  <c r="AX43" i="5"/>
  <c r="AX45" i="5"/>
  <c r="AX47" i="5"/>
  <c r="AX49" i="5"/>
  <c r="AX51" i="5"/>
  <c r="AX53" i="5"/>
  <c r="AX55" i="5"/>
  <c r="AX57" i="5"/>
  <c r="AX59" i="5"/>
  <c r="AX61" i="5"/>
  <c r="AX63" i="5"/>
  <c r="AX65" i="5"/>
  <c r="AX67" i="5"/>
  <c r="AX69" i="5"/>
  <c r="AX12" i="5"/>
  <c r="AV14" i="5"/>
  <c r="AY14" i="5" s="1"/>
  <c r="AX16" i="5"/>
  <c r="AV18" i="5"/>
  <c r="AY18" i="5" s="1"/>
  <c r="AX20" i="5"/>
  <c r="AV22" i="5"/>
  <c r="AY22" i="5" s="1"/>
  <c r="AX24" i="5"/>
  <c r="AV26" i="5"/>
  <c r="AY26" i="5" s="1"/>
  <c r="AX28" i="5"/>
  <c r="AV30" i="5"/>
  <c r="AY30" i="5" s="1"/>
  <c r="AX32" i="5"/>
  <c r="AV34" i="5"/>
  <c r="AY34" i="5" s="1"/>
  <c r="AX36" i="5"/>
  <c r="AV38" i="5"/>
  <c r="AY38" i="5" s="1"/>
  <c r="AX40" i="5"/>
  <c r="AV42" i="5"/>
  <c r="AY42" i="5" s="1"/>
  <c r="AX44" i="5"/>
  <c r="AV46" i="5"/>
  <c r="AY46" i="5" s="1"/>
  <c r="AX48" i="5"/>
  <c r="AV50" i="5"/>
  <c r="AY50" i="5" s="1"/>
  <c r="AX52" i="5"/>
  <c r="AV54" i="5"/>
  <c r="AY54" i="5" s="1"/>
  <c r="AX56" i="5"/>
  <c r="AV58" i="5"/>
  <c r="AY58" i="5" s="1"/>
  <c r="AX60" i="5"/>
  <c r="AV62" i="5"/>
  <c r="AY62" i="5" s="1"/>
  <c r="AX64" i="5"/>
  <c r="AV66" i="5"/>
  <c r="AY66" i="5" s="1"/>
  <c r="AX68" i="5"/>
  <c r="AV70" i="5"/>
  <c r="AY70" i="5" s="1"/>
  <c r="AW72" i="5"/>
  <c r="AW80" i="5"/>
  <c r="AW88" i="5"/>
  <c r="AW96" i="5"/>
  <c r="AW104" i="5"/>
  <c r="AW71" i="5"/>
  <c r="AW73" i="5"/>
  <c r="AW75" i="5"/>
  <c r="AW77" i="5"/>
  <c r="AW79" i="5"/>
  <c r="AW81" i="5"/>
  <c r="AW83" i="5"/>
  <c r="AW85" i="5"/>
  <c r="AW87" i="5"/>
  <c r="AW89" i="5"/>
  <c r="AW91" i="5"/>
  <c r="AW93" i="5"/>
  <c r="AW95" i="5"/>
  <c r="AW97" i="5"/>
  <c r="AW99" i="5"/>
  <c r="AW101" i="5"/>
  <c r="AW103" i="5"/>
  <c r="AW105" i="5"/>
  <c r="AW107" i="5"/>
  <c r="AW109" i="5"/>
  <c r="AW111" i="5"/>
  <c r="AW113" i="5"/>
  <c r="AW115" i="5"/>
  <c r="AW117" i="5"/>
  <c r="AW119" i="5"/>
  <c r="AW121" i="5"/>
  <c r="AW123" i="5"/>
  <c r="AW125" i="5"/>
  <c r="AV13" i="5"/>
  <c r="AY13" i="5" s="1"/>
  <c r="AV15" i="5"/>
  <c r="AY15" i="5" s="1"/>
  <c r="AV17" i="5"/>
  <c r="AY17" i="5" s="1"/>
  <c r="AV19" i="5"/>
  <c r="AY19" i="5" s="1"/>
  <c r="AV21" i="5"/>
  <c r="AY21" i="5" s="1"/>
  <c r="AV23" i="5"/>
  <c r="AY23" i="5" s="1"/>
  <c r="AV25" i="5"/>
  <c r="AY25" i="5" s="1"/>
  <c r="AV27" i="5"/>
  <c r="AY27" i="5" s="1"/>
  <c r="AV29" i="5"/>
  <c r="AY29" i="5" s="1"/>
  <c r="AV31" i="5"/>
  <c r="AY31" i="5" s="1"/>
  <c r="AV33" i="5"/>
  <c r="AY33" i="5" s="1"/>
  <c r="AV35" i="5"/>
  <c r="AY35" i="5" s="1"/>
  <c r="AV37" i="5"/>
  <c r="AY37" i="5" s="1"/>
  <c r="AV39" i="5"/>
  <c r="AY39" i="5" s="1"/>
  <c r="AV41" i="5"/>
  <c r="AY41" i="5" s="1"/>
  <c r="AV43" i="5"/>
  <c r="AY43" i="5" s="1"/>
  <c r="AV45" i="5"/>
  <c r="AY45" i="5" s="1"/>
  <c r="AV47" i="5"/>
  <c r="AY47" i="5" s="1"/>
  <c r="AV49" i="5"/>
  <c r="AY49" i="5" s="1"/>
  <c r="AV51" i="5"/>
  <c r="AY51" i="5" s="1"/>
  <c r="AV53" i="5"/>
  <c r="AY53" i="5" s="1"/>
  <c r="AV55" i="5"/>
  <c r="AY55" i="5" s="1"/>
  <c r="AV57" i="5"/>
  <c r="AY57" i="5" s="1"/>
  <c r="AV59" i="5"/>
  <c r="AY59" i="5" s="1"/>
  <c r="AV61" i="5"/>
  <c r="AY61" i="5" s="1"/>
  <c r="AV63" i="5"/>
  <c r="AY63" i="5" s="1"/>
  <c r="AV65" i="5"/>
  <c r="AY65" i="5" s="1"/>
  <c r="AV67" i="5"/>
  <c r="AY67" i="5" s="1"/>
  <c r="AV69" i="5"/>
  <c r="AY69" i="5" s="1"/>
  <c r="AX71" i="5"/>
  <c r="AV73" i="5"/>
  <c r="AY73" i="5" s="1"/>
  <c r="AX75" i="5"/>
  <c r="AV77" i="5"/>
  <c r="AY77" i="5" s="1"/>
  <c r="AX79" i="5"/>
  <c r="AV81" i="5"/>
  <c r="AY81" i="5" s="1"/>
  <c r="AX83" i="5"/>
  <c r="AV85" i="5"/>
  <c r="AY85" i="5" s="1"/>
  <c r="AX87" i="5"/>
  <c r="AV89" i="5"/>
  <c r="AY89" i="5" s="1"/>
  <c r="AX91" i="5"/>
  <c r="AV93" i="5"/>
  <c r="AY93" i="5" s="1"/>
  <c r="AX95" i="5"/>
  <c r="AV97" i="5"/>
  <c r="AY97" i="5" s="1"/>
  <c r="AX99" i="5"/>
  <c r="AV101" i="5"/>
  <c r="AY101" i="5" s="1"/>
  <c r="AX103" i="5"/>
  <c r="AV105" i="5"/>
  <c r="AY105" i="5" s="1"/>
  <c r="AX107" i="5"/>
  <c r="AV109" i="5"/>
  <c r="AY109" i="5" s="1"/>
  <c r="AX111" i="5"/>
  <c r="AV113" i="5"/>
  <c r="AY113" i="5" s="1"/>
  <c r="AX115" i="5"/>
  <c r="AV117" i="5"/>
  <c r="AY117" i="5" s="1"/>
  <c r="AX119" i="5"/>
  <c r="AV121" i="5"/>
  <c r="AY121" i="5" s="1"/>
  <c r="AX123" i="5"/>
  <c r="AV125" i="5"/>
  <c r="AY125" i="5" s="1"/>
  <c r="AI16" i="5"/>
  <c r="AI24" i="5"/>
  <c r="AI32" i="5"/>
  <c r="AI40" i="5"/>
  <c r="AI48" i="5"/>
  <c r="AA52" i="5"/>
  <c r="AA18" i="5"/>
  <c r="AC18" i="5"/>
  <c r="AE18" i="5"/>
  <c r="AG18" i="5"/>
  <c r="AI18" i="5"/>
  <c r="AK18" i="5"/>
  <c r="AA34" i="5"/>
  <c r="AC34" i="5"/>
  <c r="AE34" i="5"/>
  <c r="AG34" i="5"/>
  <c r="AI34" i="5"/>
  <c r="AK34" i="5"/>
  <c r="AA112" i="5"/>
  <c r="AC112" i="5"/>
  <c r="AE112" i="5"/>
  <c r="AG112" i="5"/>
  <c r="AI112" i="5"/>
  <c r="AK112" i="5"/>
  <c r="AE12" i="5"/>
  <c r="AA26" i="5"/>
  <c r="AC26" i="5"/>
  <c r="AE26" i="5"/>
  <c r="AG26" i="5"/>
  <c r="AI26" i="5"/>
  <c r="AK26" i="5"/>
  <c r="AA42" i="5"/>
  <c r="AC42" i="5"/>
  <c r="AE42" i="5"/>
  <c r="AG42" i="5"/>
  <c r="AI42" i="5"/>
  <c r="AK42" i="5"/>
  <c r="AI20" i="5"/>
  <c r="AI28" i="5"/>
  <c r="AK38" i="5"/>
  <c r="AI44" i="5"/>
  <c r="AK46" i="5"/>
  <c r="AI46" i="5"/>
  <c r="AG46" i="5"/>
  <c r="AE46" i="5"/>
  <c r="AC46" i="5"/>
  <c r="AA46" i="5"/>
  <c r="AK98" i="5"/>
  <c r="AI98" i="5"/>
  <c r="AG98" i="5"/>
  <c r="AE98" i="5"/>
  <c r="AC98" i="5"/>
  <c r="AA98" i="5"/>
  <c r="AA14" i="5"/>
  <c r="AC14" i="5"/>
  <c r="AE14" i="5"/>
  <c r="AG14" i="5"/>
  <c r="AI14" i="5"/>
  <c r="AK14" i="5"/>
  <c r="AA22" i="5"/>
  <c r="AC22" i="5"/>
  <c r="AE22" i="5"/>
  <c r="AG22" i="5"/>
  <c r="AI22" i="5"/>
  <c r="AK22" i="5"/>
  <c r="AA30" i="5"/>
  <c r="AC30" i="5"/>
  <c r="AE30" i="5"/>
  <c r="AG30" i="5"/>
  <c r="AI30" i="5"/>
  <c r="AK30" i="5"/>
  <c r="AA38" i="5"/>
  <c r="AC38" i="5"/>
  <c r="AE38" i="5"/>
  <c r="AG38" i="5"/>
  <c r="AI38" i="5"/>
  <c r="AA50" i="5"/>
  <c r="AC50" i="5"/>
  <c r="AE50" i="5"/>
  <c r="AG50" i="5"/>
  <c r="AI50" i="5"/>
  <c r="AK50" i="5"/>
  <c r="AA54" i="5"/>
  <c r="AE54" i="5"/>
  <c r="AI54" i="5"/>
  <c r="AA58" i="5"/>
  <c r="AE58" i="5"/>
  <c r="AI58" i="5"/>
  <c r="AA62" i="5"/>
  <c r="AC62" i="5"/>
  <c r="AE62" i="5"/>
  <c r="AG62" i="5"/>
  <c r="AA64" i="5"/>
  <c r="AE64" i="5"/>
  <c r="AI64" i="5"/>
  <c r="AA72" i="5"/>
  <c r="AE72" i="5"/>
  <c r="AI72" i="5"/>
  <c r="AA80" i="5"/>
  <c r="AE80" i="5"/>
  <c r="AI80" i="5"/>
  <c r="AA88" i="5"/>
  <c r="AE88" i="5"/>
  <c r="AI88" i="5"/>
  <c r="AA96" i="5"/>
  <c r="AE96" i="5"/>
  <c r="AI96" i="5"/>
  <c r="AC52" i="5"/>
  <c r="AG52" i="5"/>
  <c r="AC60" i="5"/>
  <c r="AG60" i="5"/>
  <c r="AC66" i="5"/>
  <c r="AG66" i="5"/>
  <c r="AC82" i="5"/>
  <c r="AG82" i="5"/>
  <c r="AC90" i="5"/>
  <c r="AG90" i="5"/>
  <c r="AK27" i="5"/>
  <c r="AI27" i="5"/>
  <c r="AG27" i="5"/>
  <c r="AE27" i="5"/>
  <c r="AC27" i="5"/>
  <c r="AK49" i="5"/>
  <c r="AI49" i="5"/>
  <c r="AG49" i="5"/>
  <c r="AE49" i="5"/>
  <c r="AC49" i="5"/>
  <c r="AI53" i="5"/>
  <c r="AG53" i="5"/>
  <c r="AE53" i="5"/>
  <c r="AC53" i="5"/>
  <c r="AA53" i="5"/>
  <c r="AK55" i="5"/>
  <c r="AI55" i="5"/>
  <c r="AG55" i="5"/>
  <c r="AE55" i="5"/>
  <c r="AC55" i="5"/>
  <c r="AA55" i="5"/>
  <c r="AI57" i="5"/>
  <c r="AG57" i="5"/>
  <c r="AE57" i="5"/>
  <c r="AC57" i="5"/>
  <c r="AA57" i="5"/>
  <c r="AK59" i="5"/>
  <c r="AI59" i="5"/>
  <c r="AG59" i="5"/>
  <c r="AE59" i="5"/>
  <c r="AC59" i="5"/>
  <c r="AA59" i="5"/>
  <c r="AK61" i="5"/>
  <c r="AI61" i="5"/>
  <c r="AG61" i="5"/>
  <c r="AE61" i="5"/>
  <c r="AC61" i="5"/>
  <c r="AA61" i="5"/>
  <c r="AK63" i="5"/>
  <c r="AI63" i="5"/>
  <c r="AG63" i="5"/>
  <c r="AE63" i="5"/>
  <c r="AC63" i="5"/>
  <c r="AA63" i="5"/>
  <c r="AI65" i="5"/>
  <c r="AG65" i="5"/>
  <c r="AE65" i="5"/>
  <c r="AC65" i="5"/>
  <c r="AA65" i="5"/>
  <c r="AK67" i="5"/>
  <c r="AI67" i="5"/>
  <c r="AG67" i="5"/>
  <c r="AE67" i="5"/>
  <c r="AC67" i="5"/>
  <c r="AA67" i="5"/>
  <c r="AI69" i="5"/>
  <c r="AG69" i="5"/>
  <c r="AE69" i="5"/>
  <c r="AC69" i="5"/>
  <c r="AA69" i="5"/>
  <c r="AK71" i="5"/>
  <c r="AI71" i="5"/>
  <c r="AG71" i="5"/>
  <c r="AE71" i="5"/>
  <c r="AC71" i="5"/>
  <c r="AA71" i="5"/>
  <c r="AK73" i="5"/>
  <c r="AI73" i="5"/>
  <c r="AG73" i="5"/>
  <c r="AE73" i="5"/>
  <c r="AC73" i="5"/>
  <c r="AA73" i="5"/>
  <c r="AK75" i="5"/>
  <c r="AI75" i="5"/>
  <c r="AG75" i="5"/>
  <c r="AE75" i="5"/>
  <c r="AC75" i="5"/>
  <c r="AA75" i="5"/>
  <c r="AI77" i="5"/>
  <c r="AG77" i="5"/>
  <c r="AE77" i="5"/>
  <c r="AC77" i="5"/>
  <c r="AA77" i="5"/>
  <c r="AK79" i="5"/>
  <c r="AI79" i="5"/>
  <c r="AG79" i="5"/>
  <c r="AE79" i="5"/>
  <c r="AC79" i="5"/>
  <c r="AA79" i="5"/>
  <c r="AI81" i="5"/>
  <c r="AG81" i="5"/>
  <c r="AE81" i="5"/>
  <c r="AC81" i="5"/>
  <c r="AA81" i="5"/>
  <c r="AK83" i="5"/>
  <c r="AI83" i="5"/>
  <c r="AG83" i="5"/>
  <c r="AE83" i="5"/>
  <c r="AC83" i="5"/>
  <c r="AA83" i="5"/>
  <c r="AK85" i="5"/>
  <c r="AI85" i="5"/>
  <c r="AG85" i="5"/>
  <c r="AE85" i="5"/>
  <c r="AC85" i="5"/>
  <c r="AA85" i="5"/>
  <c r="AK87" i="5"/>
  <c r="AI87" i="5"/>
  <c r="AG87" i="5"/>
  <c r="AE87" i="5"/>
  <c r="AC87" i="5"/>
  <c r="AA87" i="5"/>
  <c r="AK89" i="5"/>
  <c r="AI89" i="5"/>
  <c r="AG89" i="5"/>
  <c r="AE89" i="5"/>
  <c r="AC89" i="5"/>
  <c r="AA89" i="5"/>
  <c r="AK91" i="5"/>
  <c r="AI91" i="5"/>
  <c r="AG91" i="5"/>
  <c r="AE91" i="5"/>
  <c r="AC91" i="5"/>
  <c r="AA91" i="5"/>
  <c r="AK93" i="5"/>
  <c r="AI93" i="5"/>
  <c r="AG93" i="5"/>
  <c r="AE93" i="5"/>
  <c r="AC93" i="5"/>
  <c r="AA93" i="5"/>
  <c r="AK95" i="5"/>
  <c r="AI95" i="5"/>
  <c r="AG95" i="5"/>
  <c r="AE95" i="5"/>
  <c r="AC95" i="5"/>
  <c r="AA95" i="5"/>
  <c r="AI97" i="5"/>
  <c r="AG97" i="5"/>
  <c r="AE97" i="5"/>
  <c r="AC97" i="5"/>
  <c r="AA97" i="5"/>
  <c r="AK99" i="5"/>
  <c r="AI99" i="5"/>
  <c r="AG99" i="5"/>
  <c r="AE99" i="5"/>
  <c r="AC99" i="5"/>
  <c r="AK105" i="5"/>
  <c r="AI105" i="5"/>
  <c r="AG105" i="5"/>
  <c r="AE105" i="5"/>
  <c r="AC105" i="5"/>
  <c r="AK111" i="5"/>
  <c r="AI111" i="5"/>
  <c r="AG111" i="5"/>
  <c r="AE111" i="5"/>
  <c r="AC111" i="5"/>
  <c r="AK117" i="5"/>
  <c r="AI117" i="5"/>
  <c r="AG117" i="5"/>
  <c r="AE117" i="5"/>
  <c r="AC117" i="5"/>
  <c r="AK123" i="5"/>
  <c r="AI123" i="5"/>
  <c r="AG123" i="5"/>
  <c r="AE123" i="5"/>
  <c r="AC123" i="5"/>
  <c r="AA13" i="5"/>
  <c r="AE13" i="5"/>
  <c r="AI13" i="5"/>
  <c r="AC15" i="5"/>
  <c r="AI12" i="5"/>
  <c r="AG15" i="5"/>
  <c r="AA17" i="5"/>
  <c r="AE17" i="5"/>
  <c r="AI17" i="5"/>
  <c r="AC19" i="5"/>
  <c r="AG19" i="5"/>
  <c r="AA21" i="5"/>
  <c r="AE21" i="5"/>
  <c r="AI21" i="5"/>
  <c r="AC23" i="5"/>
  <c r="AG23" i="5"/>
  <c r="AA25" i="5"/>
  <c r="AE25" i="5"/>
  <c r="AI25" i="5"/>
  <c r="AA29" i="5"/>
  <c r="AE29" i="5"/>
  <c r="AI29" i="5"/>
  <c r="AC31" i="5"/>
  <c r="AG31" i="5"/>
  <c r="AA33" i="5"/>
  <c r="AE33" i="5"/>
  <c r="AI33" i="5"/>
  <c r="AC35" i="5"/>
  <c r="AG35" i="5"/>
  <c r="AA37" i="5"/>
  <c r="AE37" i="5"/>
  <c r="AI37" i="5"/>
  <c r="AC39" i="5"/>
  <c r="AG39" i="5"/>
  <c r="AA41" i="5"/>
  <c r="AE41" i="5"/>
  <c r="AI41" i="5"/>
  <c r="AC43" i="5"/>
  <c r="AG43" i="5"/>
  <c r="AA45" i="5"/>
  <c r="AE45" i="5"/>
  <c r="AI45" i="5"/>
  <c r="AC47" i="5"/>
  <c r="AG47" i="5"/>
  <c r="AA49" i="5"/>
  <c r="AC51" i="5"/>
  <c r="AG51" i="5"/>
  <c r="AC113" i="5"/>
  <c r="AG113" i="5"/>
  <c r="AK62" i="5"/>
  <c r="AK74" i="5"/>
  <c r="AI74" i="5"/>
  <c r="AG74" i="5"/>
  <c r="AE74" i="5"/>
  <c r="AC74" i="5"/>
  <c r="AK100" i="5"/>
  <c r="AI100" i="5"/>
  <c r="AG100" i="5"/>
  <c r="AE100" i="5"/>
  <c r="AC100" i="5"/>
  <c r="AA100" i="5"/>
  <c r="AK102" i="5"/>
  <c r="AI102" i="5"/>
  <c r="AG102" i="5"/>
  <c r="AE102" i="5"/>
  <c r="AC102" i="5"/>
  <c r="AA102" i="5"/>
  <c r="AK106" i="5"/>
  <c r="AI106" i="5"/>
  <c r="AG106" i="5"/>
  <c r="AE106" i="5"/>
  <c r="AC106" i="5"/>
  <c r="AA106" i="5"/>
  <c r="AK108" i="5"/>
  <c r="AI108" i="5"/>
  <c r="AG108" i="5"/>
  <c r="AE108" i="5"/>
  <c r="AC108" i="5"/>
  <c r="AA108" i="5"/>
  <c r="AK110" i="5"/>
  <c r="AI110" i="5"/>
  <c r="AG110" i="5"/>
  <c r="AE110" i="5"/>
  <c r="AC110" i="5"/>
  <c r="AA110" i="5"/>
  <c r="AK114" i="5"/>
  <c r="AI114" i="5"/>
  <c r="AG114" i="5"/>
  <c r="AE114" i="5"/>
  <c r="AC114" i="5"/>
  <c r="AA114" i="5"/>
  <c r="AK116" i="5"/>
  <c r="AI116" i="5"/>
  <c r="AG116" i="5"/>
  <c r="AE116" i="5"/>
  <c r="AC116" i="5"/>
  <c r="AA116" i="5"/>
  <c r="AK118" i="5"/>
  <c r="AI118" i="5"/>
  <c r="AG118" i="5"/>
  <c r="AE118" i="5"/>
  <c r="AC118" i="5"/>
  <c r="AA118" i="5"/>
  <c r="AK122" i="5"/>
  <c r="AI122" i="5"/>
  <c r="AG122" i="5"/>
  <c r="AE122" i="5"/>
  <c r="AC122" i="5"/>
  <c r="AA122" i="5"/>
  <c r="AK124" i="5"/>
  <c r="AI124" i="5"/>
  <c r="AG124" i="5"/>
  <c r="AE124" i="5"/>
  <c r="AC124" i="5"/>
  <c r="AA124" i="5"/>
  <c r="AK126" i="5"/>
  <c r="AI126" i="5"/>
  <c r="AG126" i="5"/>
  <c r="AE126" i="5"/>
  <c r="AC126" i="5"/>
  <c r="AA126" i="5"/>
  <c r="AG12" i="5"/>
  <c r="AC12" i="5"/>
  <c r="AC13" i="5"/>
  <c r="AG13" i="5"/>
  <c r="AA15" i="5"/>
  <c r="AE15" i="5"/>
  <c r="AI15" i="5"/>
  <c r="AA16" i="5"/>
  <c r="AC16" i="5"/>
  <c r="AE16" i="5"/>
  <c r="AG16" i="5"/>
  <c r="AC17" i="5"/>
  <c r="AG17" i="5"/>
  <c r="AA19" i="5"/>
  <c r="AE19" i="5"/>
  <c r="AI19" i="5"/>
  <c r="AA20" i="5"/>
  <c r="AC20" i="5"/>
  <c r="AE20" i="5"/>
  <c r="AG20" i="5"/>
  <c r="AC21" i="5"/>
  <c r="AG21" i="5"/>
  <c r="AA23" i="5"/>
  <c r="AE23" i="5"/>
  <c r="AI23" i="5"/>
  <c r="AA24" i="5"/>
  <c r="AC24" i="5"/>
  <c r="AE24" i="5"/>
  <c r="AG24" i="5"/>
  <c r="AC25" i="5"/>
  <c r="AG25" i="5"/>
  <c r="AA27" i="5"/>
  <c r="AA28" i="5"/>
  <c r="AC28" i="5"/>
  <c r="AE28" i="5"/>
  <c r="AG28" i="5"/>
  <c r="AC29" i="5"/>
  <c r="AG29" i="5"/>
  <c r="AA31" i="5"/>
  <c r="AE31" i="5"/>
  <c r="AI31" i="5"/>
  <c r="AA32" i="5"/>
  <c r="AC32" i="5"/>
  <c r="AE32" i="5"/>
  <c r="AG32" i="5"/>
  <c r="AC33" i="5"/>
  <c r="AG33" i="5"/>
  <c r="AA35" i="5"/>
  <c r="AE35" i="5"/>
  <c r="AI35" i="5"/>
  <c r="AA36" i="5"/>
  <c r="AC36" i="5"/>
  <c r="AE36" i="5"/>
  <c r="AG36" i="5"/>
  <c r="AI36" i="5"/>
  <c r="AK36" i="5"/>
  <c r="AC37" i="5"/>
  <c r="AG37" i="5"/>
  <c r="AA39" i="5"/>
  <c r="AE39" i="5"/>
  <c r="AI39" i="5"/>
  <c r="AA40" i="5"/>
  <c r="AC40" i="5"/>
  <c r="AE40" i="5"/>
  <c r="AG40" i="5"/>
  <c r="AC41" i="5"/>
  <c r="AG41" i="5"/>
  <c r="AA43" i="5"/>
  <c r="AE43" i="5"/>
  <c r="AI43" i="5"/>
  <c r="AA44" i="5"/>
  <c r="AC44" i="5"/>
  <c r="AE44" i="5"/>
  <c r="AG44" i="5"/>
  <c r="AC45" i="5"/>
  <c r="AG45" i="5"/>
  <c r="AA47" i="5"/>
  <c r="AE47" i="5"/>
  <c r="AI47" i="5"/>
  <c r="AA48" i="5"/>
  <c r="AC48" i="5"/>
  <c r="AE48" i="5"/>
  <c r="AG48" i="5"/>
  <c r="AA51" i="5"/>
  <c r="AE51" i="5"/>
  <c r="AI51" i="5"/>
  <c r="AE52" i="5"/>
  <c r="AI52" i="5"/>
  <c r="AC54" i="5"/>
  <c r="AG54" i="5"/>
  <c r="AA56" i="5"/>
  <c r="AC56" i="5"/>
  <c r="AE56" i="5"/>
  <c r="AG56" i="5"/>
  <c r="AI56" i="5"/>
  <c r="AK56" i="5"/>
  <c r="AC58" i="5"/>
  <c r="AG58" i="5"/>
  <c r="AA60" i="5"/>
  <c r="AE60" i="5"/>
  <c r="AI60" i="5"/>
  <c r="AA68" i="5"/>
  <c r="AC68" i="5"/>
  <c r="AE68" i="5"/>
  <c r="AG68" i="5"/>
  <c r="AI68" i="5"/>
  <c r="AK68" i="5"/>
  <c r="AC70" i="5"/>
  <c r="AG70" i="5"/>
  <c r="AA76" i="5"/>
  <c r="AE76" i="5"/>
  <c r="AI76" i="5"/>
  <c r="AC78" i="5"/>
  <c r="AG78" i="5"/>
  <c r="AA84" i="5"/>
  <c r="AE84" i="5"/>
  <c r="AI84" i="5"/>
  <c r="AC86" i="5"/>
  <c r="AG86" i="5"/>
  <c r="AA92" i="5"/>
  <c r="AC92" i="5"/>
  <c r="AE92" i="5"/>
  <c r="AG92" i="5"/>
  <c r="AI92" i="5"/>
  <c r="AK92" i="5"/>
  <c r="AC94" i="5"/>
  <c r="AG94" i="5"/>
  <c r="AE103" i="5"/>
  <c r="AI103" i="5"/>
  <c r="AA104" i="5"/>
  <c r="AC104" i="5"/>
  <c r="AE104" i="5"/>
  <c r="AG104" i="5"/>
  <c r="AI104" i="5"/>
  <c r="AK104" i="5"/>
  <c r="AE119" i="5"/>
  <c r="AI119" i="5"/>
  <c r="AA120" i="5"/>
  <c r="AC120" i="5"/>
  <c r="AE120" i="5"/>
  <c r="AG120" i="5"/>
  <c r="AI120" i="5"/>
  <c r="AK120" i="5"/>
  <c r="AC121" i="5"/>
  <c r="AG121" i="5"/>
  <c r="AC64" i="5"/>
  <c r="AG64" i="5"/>
  <c r="AA66" i="5"/>
  <c r="AE66" i="5"/>
  <c r="AI66" i="5"/>
  <c r="AA70" i="5"/>
  <c r="AE70" i="5"/>
  <c r="AI70" i="5"/>
  <c r="AC72" i="5"/>
  <c r="AG72" i="5"/>
  <c r="AA74" i="5"/>
  <c r="AC76" i="5"/>
  <c r="AG76" i="5"/>
  <c r="AA78" i="5"/>
  <c r="AE78" i="5"/>
  <c r="AI78" i="5"/>
  <c r="AC80" i="5"/>
  <c r="AG80" i="5"/>
  <c r="AA82" i="5"/>
  <c r="AE82" i="5"/>
  <c r="AI82" i="5"/>
  <c r="AC84" i="5"/>
  <c r="AG84" i="5"/>
  <c r="AA86" i="5"/>
  <c r="AE86" i="5"/>
  <c r="AI86" i="5"/>
  <c r="AC88" i="5"/>
  <c r="AG88" i="5"/>
  <c r="AA90" i="5"/>
  <c r="AE90" i="5"/>
  <c r="AI90" i="5"/>
  <c r="AA94" i="5"/>
  <c r="AE94" i="5"/>
  <c r="AI94" i="5"/>
  <c r="AC96" i="5"/>
  <c r="AG96" i="5"/>
  <c r="AC101" i="5"/>
  <c r="AG101" i="5"/>
  <c r="AE107" i="5"/>
  <c r="AI107" i="5"/>
  <c r="AC109" i="5"/>
  <c r="AG109" i="5"/>
  <c r="AE115" i="5"/>
  <c r="AI115" i="5"/>
  <c r="AC125" i="5"/>
  <c r="AG125" i="5"/>
  <c r="AE101" i="5"/>
  <c r="AI101" i="5"/>
  <c r="AC103" i="5"/>
  <c r="AG103" i="5"/>
  <c r="AC107" i="5"/>
  <c r="AG107" i="5"/>
  <c r="AE109" i="5"/>
  <c r="AI109" i="5"/>
  <c r="AE113" i="5"/>
  <c r="AI113" i="5"/>
  <c r="AC115" i="5"/>
  <c r="AG115" i="5"/>
  <c r="AC119" i="5"/>
  <c r="AG119" i="5"/>
  <c r="AE121" i="5"/>
  <c r="AI121" i="5"/>
  <c r="AE125" i="5"/>
  <c r="AI125" i="5"/>
  <c r="AK16" i="5"/>
  <c r="AK20" i="5"/>
  <c r="AK24" i="5"/>
  <c r="AK28" i="5"/>
  <c r="AK32" i="5"/>
  <c r="AK40" i="5"/>
  <c r="AK44" i="5"/>
  <c r="AK48" i="5"/>
  <c r="AK53" i="5"/>
  <c r="AK57" i="5"/>
  <c r="AK65" i="5"/>
  <c r="AK69" i="5"/>
  <c r="AK77" i="5"/>
  <c r="AK81" i="5"/>
  <c r="AA99" i="5"/>
  <c r="AA103" i="5"/>
  <c r="AA107" i="5"/>
  <c r="AA111" i="5"/>
  <c r="AA115" i="5"/>
  <c r="AA119" i="5"/>
  <c r="AA123" i="5"/>
  <c r="AK13" i="5"/>
  <c r="AK15" i="5"/>
  <c r="AK17" i="5"/>
  <c r="AK19" i="5"/>
  <c r="AK21" i="5"/>
  <c r="AK23" i="5"/>
  <c r="AK25" i="5"/>
  <c r="AK29" i="5"/>
  <c r="AK31" i="5"/>
  <c r="AK33" i="5"/>
  <c r="AK35" i="5"/>
  <c r="AK37" i="5"/>
  <c r="AK39" i="5"/>
  <c r="AK41" i="5"/>
  <c r="AK43" i="5"/>
  <c r="AK45" i="5"/>
  <c r="AK47" i="5"/>
  <c r="AK51" i="5"/>
  <c r="AK52" i="5"/>
  <c r="AK54" i="5"/>
  <c r="AK58" i="5"/>
  <c r="AK60" i="5"/>
  <c r="AK64" i="5"/>
  <c r="AK66" i="5"/>
  <c r="AK70" i="5"/>
  <c r="AK72" i="5"/>
  <c r="AK76" i="5"/>
  <c r="AK78" i="5"/>
  <c r="AK80" i="5"/>
  <c r="AK82" i="5"/>
  <c r="AK84" i="5"/>
  <c r="AK86" i="5"/>
  <c r="AK88" i="5"/>
  <c r="AK90" i="5"/>
  <c r="AK94" i="5"/>
  <c r="AK96" i="5"/>
  <c r="AA101" i="5"/>
  <c r="AA105" i="5"/>
  <c r="AA109" i="5"/>
  <c r="AA113" i="5"/>
  <c r="AA117" i="5"/>
  <c r="AA121" i="5"/>
  <c r="AA125" i="5"/>
  <c r="AK97" i="5"/>
  <c r="AK101" i="5"/>
  <c r="AK103" i="5"/>
  <c r="AK107" i="5"/>
  <c r="AK109" i="5"/>
  <c r="AK113" i="5"/>
  <c r="AK115" i="5"/>
  <c r="AK119" i="5"/>
  <c r="AK121" i="5"/>
  <c r="AK125" i="5"/>
  <c r="AK12" i="5"/>
  <c r="AA12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R27" i="4"/>
  <c r="R26" i="4"/>
  <c r="R25" i="4"/>
  <c r="R24" i="4"/>
  <c r="R23" i="4"/>
  <c r="R22" i="4"/>
  <c r="AO209" i="5" l="1"/>
  <c r="AO189" i="5"/>
  <c r="AO147" i="5"/>
  <c r="BM7" i="5"/>
  <c r="BH7" i="5"/>
  <c r="AO63" i="5"/>
  <c r="AO116" i="5"/>
  <c r="AO197" i="5"/>
  <c r="AO83" i="5"/>
  <c r="AO106" i="5"/>
  <c r="AO130" i="5"/>
  <c r="AO91" i="5"/>
  <c r="AO170" i="5"/>
  <c r="AO114" i="5"/>
  <c r="AO124" i="5"/>
  <c r="AO55" i="5"/>
  <c r="AO208" i="5"/>
  <c r="AO183" i="5"/>
  <c r="AO198" i="5"/>
  <c r="AO20" i="5"/>
  <c r="AO69" i="5"/>
  <c r="AO195" i="5"/>
  <c r="AO53" i="5"/>
  <c r="AO206" i="5"/>
  <c r="AO196" i="5"/>
  <c r="AO111" i="5"/>
  <c r="AO47" i="5"/>
  <c r="AO132" i="5"/>
  <c r="AO77" i="5"/>
  <c r="AO203" i="5"/>
  <c r="AO61" i="5"/>
  <c r="AO113" i="5"/>
  <c r="AO94" i="5"/>
  <c r="AO37" i="5"/>
  <c r="AO177" i="5"/>
  <c r="AO89" i="5"/>
  <c r="AO176" i="5"/>
  <c r="L55" i="4"/>
  <c r="AO192" i="5"/>
  <c r="AO84" i="5"/>
  <c r="AO19" i="5"/>
  <c r="AO117" i="5"/>
  <c r="AO44" i="5"/>
  <c r="AO172" i="5"/>
  <c r="AO171" i="5"/>
  <c r="AO151" i="5"/>
  <c r="AO131" i="5"/>
  <c r="AO14" i="5"/>
  <c r="AO190" i="5"/>
  <c r="AO24" i="5"/>
  <c r="AO164" i="5"/>
  <c r="AO62" i="5"/>
  <c r="AO174" i="5"/>
  <c r="AO211" i="5"/>
  <c r="AO25" i="5"/>
  <c r="AO160" i="5"/>
  <c r="AO150" i="5"/>
  <c r="AO49" i="5"/>
  <c r="AO193" i="5"/>
  <c r="AO72" i="5"/>
  <c r="AO165" i="5"/>
  <c r="AO28" i="5"/>
  <c r="AO158" i="5"/>
  <c r="AO42" i="5"/>
  <c r="AO38" i="5"/>
  <c r="AO95" i="5"/>
  <c r="AO64" i="5"/>
  <c r="AO34" i="5"/>
  <c r="AO157" i="5"/>
  <c r="AO82" i="5"/>
  <c r="AO51" i="5"/>
  <c r="AO110" i="5"/>
  <c r="AO33" i="5"/>
  <c r="AO73" i="5"/>
  <c r="AO207" i="5"/>
  <c r="AO188" i="5"/>
  <c r="AO166" i="5"/>
  <c r="AO184" i="5"/>
  <c r="AO75" i="5"/>
  <c r="AO15" i="5"/>
  <c r="AO156" i="5"/>
  <c r="AO143" i="5"/>
  <c r="AO133" i="5"/>
  <c r="AO141" i="5"/>
  <c r="AO74" i="5"/>
  <c r="AO115" i="5"/>
  <c r="AO80" i="5"/>
  <c r="AO68" i="5"/>
  <c r="AO40" i="5"/>
  <c r="AO32" i="5"/>
  <c r="AO118" i="5"/>
  <c r="AO79" i="5"/>
  <c r="AO65" i="5"/>
  <c r="AO58" i="5"/>
  <c r="AO30" i="5"/>
  <c r="AO26" i="5"/>
  <c r="AO52" i="5"/>
  <c r="AO204" i="5"/>
  <c r="AO199" i="5"/>
  <c r="AO179" i="5"/>
  <c r="AO194" i="5"/>
  <c r="AO146" i="5"/>
  <c r="AO180" i="5"/>
  <c r="AO140" i="5"/>
  <c r="AO97" i="5"/>
  <c r="AO76" i="5"/>
  <c r="AO155" i="5"/>
  <c r="AO145" i="5"/>
  <c r="AO135" i="5"/>
  <c r="AO90" i="5"/>
  <c r="AO70" i="5"/>
  <c r="AO17" i="5"/>
  <c r="AO168" i="5"/>
  <c r="AO121" i="5"/>
  <c r="AO56" i="5"/>
  <c r="AO127" i="5"/>
  <c r="AO175" i="5"/>
  <c r="AO154" i="5"/>
  <c r="AO134" i="5"/>
  <c r="AO16" i="5"/>
  <c r="AO167" i="5"/>
  <c r="AO101" i="5"/>
  <c r="AO137" i="5"/>
  <c r="AO187" i="5"/>
  <c r="AO119" i="5"/>
  <c r="AO122" i="5"/>
  <c r="AO105" i="5"/>
  <c r="AO81" i="5"/>
  <c r="AO59" i="5"/>
  <c r="AO173" i="5"/>
  <c r="AO202" i="5"/>
  <c r="AO182" i="5"/>
  <c r="AO104" i="5"/>
  <c r="AO125" i="5"/>
  <c r="AO23" i="5"/>
  <c r="AO93" i="5"/>
  <c r="AO46" i="5"/>
  <c r="AO18" i="5"/>
  <c r="AO153" i="5"/>
  <c r="AO161" i="5"/>
  <c r="AO35" i="5"/>
  <c r="AO96" i="5"/>
  <c r="AO136" i="5"/>
  <c r="AO178" i="5"/>
  <c r="AO138" i="5"/>
  <c r="AO92" i="5"/>
  <c r="AO48" i="5"/>
  <c r="AO100" i="5"/>
  <c r="AO13" i="5"/>
  <c r="AO210" i="5"/>
  <c r="AO205" i="5"/>
  <c r="AO185" i="5"/>
  <c r="AO200" i="5"/>
  <c r="AO162" i="5"/>
  <c r="AO78" i="5"/>
  <c r="AO39" i="5"/>
  <c r="AO31" i="5"/>
  <c r="AO45" i="5"/>
  <c r="AO29" i="5"/>
  <c r="AO123" i="5"/>
  <c r="AO71" i="5"/>
  <c r="AO57" i="5"/>
  <c r="AO112" i="5"/>
  <c r="AO169" i="5"/>
  <c r="AO159" i="5"/>
  <c r="AO152" i="5"/>
  <c r="AO149" i="5"/>
  <c r="AO139" i="5"/>
  <c r="AO129" i="5"/>
  <c r="AO107" i="5"/>
  <c r="AO22" i="5"/>
  <c r="AO50" i="5"/>
  <c r="AO148" i="5"/>
  <c r="AO41" i="5"/>
  <c r="AO36" i="5"/>
  <c r="AO21" i="5"/>
  <c r="AO66" i="5"/>
  <c r="AO43" i="5"/>
  <c r="AO12" i="5"/>
  <c r="AO103" i="5"/>
  <c r="AO99" i="5"/>
  <c r="AO102" i="5"/>
  <c r="AO87" i="5"/>
  <c r="AO67" i="5"/>
  <c r="AO98" i="5"/>
  <c r="AO201" i="5"/>
  <c r="AO181" i="5"/>
  <c r="AO163" i="5"/>
  <c r="AO144" i="5"/>
  <c r="AO126" i="5"/>
  <c r="AO54" i="5"/>
  <c r="AO60" i="5"/>
  <c r="AO85" i="5"/>
  <c r="AO109" i="5"/>
  <c r="AO120" i="5"/>
  <c r="AO86" i="5"/>
  <c r="AO108" i="5"/>
  <c r="AO27" i="5"/>
  <c r="AO88" i="5"/>
  <c r="AO191" i="5"/>
  <c r="AO186" i="5"/>
  <c r="AO142" i="5"/>
  <c r="AO128" i="5"/>
  <c r="C214" i="5"/>
  <c r="F214" i="5" s="1"/>
  <c r="L7" i="5"/>
  <c r="L119" i="5" s="1"/>
  <c r="R186" i="5"/>
  <c r="S186" i="5" s="1"/>
  <c r="R178" i="5"/>
  <c r="P178" i="5"/>
  <c r="R162" i="5"/>
  <c r="P162" i="5"/>
  <c r="R154" i="5"/>
  <c r="Q154" i="5"/>
  <c r="P154" i="5"/>
  <c r="R146" i="5"/>
  <c r="S146" i="5" s="1"/>
  <c r="R138" i="5"/>
  <c r="S138" i="5" s="1"/>
  <c r="R130" i="5"/>
  <c r="P130" i="5"/>
  <c r="R122" i="5"/>
  <c r="P122" i="5"/>
  <c r="R106" i="5"/>
  <c r="P106" i="5"/>
  <c r="R98" i="5"/>
  <c r="S98" i="5" s="1"/>
  <c r="R90" i="5"/>
  <c r="P90" i="5"/>
  <c r="R82" i="5"/>
  <c r="P82" i="5"/>
  <c r="R74" i="5"/>
  <c r="Q74" i="5"/>
  <c r="P74" i="5"/>
  <c r="R66" i="5"/>
  <c r="S66" i="5" s="1"/>
  <c r="R58" i="5"/>
  <c r="S58" i="5" s="1"/>
  <c r="R50" i="5"/>
  <c r="Q50" i="5"/>
  <c r="R42" i="5"/>
  <c r="S42" i="5" s="1"/>
  <c r="P34" i="5"/>
  <c r="S34" i="5" s="1"/>
  <c r="R26" i="5"/>
  <c r="Q26" i="5"/>
  <c r="P26" i="5"/>
  <c r="R18" i="5"/>
  <c r="S18" i="5" s="1"/>
  <c r="P188" i="5"/>
  <c r="S188" i="5" s="1"/>
  <c r="R180" i="5"/>
  <c r="S180" i="5" s="1"/>
  <c r="R172" i="5"/>
  <c r="P172" i="5"/>
  <c r="R164" i="5"/>
  <c r="P164" i="5"/>
  <c r="R156" i="5"/>
  <c r="P156" i="5"/>
  <c r="P148" i="5"/>
  <c r="S148" i="5" s="1"/>
  <c r="R140" i="5"/>
  <c r="S140" i="5" s="1"/>
  <c r="R132" i="5"/>
  <c r="Q132" i="5"/>
  <c r="P132" i="5"/>
  <c r="R124" i="5"/>
  <c r="S124" i="5" s="1"/>
  <c r="R116" i="5"/>
  <c r="P116" i="5"/>
  <c r="R108" i="5"/>
  <c r="P108" i="5"/>
  <c r="P100" i="5"/>
  <c r="S100" i="5" s="1"/>
  <c r="R92" i="5"/>
  <c r="Q92" i="5"/>
  <c r="P92" i="5"/>
  <c r="R84" i="5"/>
  <c r="S84" i="5" s="1"/>
  <c r="R76" i="5"/>
  <c r="P76" i="5"/>
  <c r="P68" i="5"/>
  <c r="S68" i="5" s="1"/>
  <c r="P60" i="5"/>
  <c r="S60" i="5" s="1"/>
  <c r="R52" i="5"/>
  <c r="Q52" i="5"/>
  <c r="P52" i="5"/>
  <c r="R44" i="5"/>
  <c r="S44" i="5" s="1"/>
  <c r="R28" i="5"/>
  <c r="Q28" i="5"/>
  <c r="P28" i="5"/>
  <c r="P20" i="5"/>
  <c r="S20" i="5" s="1"/>
  <c r="R12" i="5"/>
  <c r="Q12" i="5"/>
  <c r="P12" i="5"/>
  <c r="R211" i="5"/>
  <c r="S211" i="5" s="1"/>
  <c r="R210" i="5"/>
  <c r="S210" i="5" s="1"/>
  <c r="R209" i="5"/>
  <c r="P209" i="5"/>
  <c r="R208" i="5"/>
  <c r="Q208" i="5"/>
  <c r="P208" i="5"/>
  <c r="R207" i="5"/>
  <c r="P207" i="5"/>
  <c r="R206" i="5"/>
  <c r="P206" i="5"/>
  <c r="P203" i="5"/>
  <c r="S203" i="5" s="1"/>
  <c r="P202" i="5"/>
  <c r="S202" i="5" s="1"/>
  <c r="R201" i="5"/>
  <c r="S201" i="5" s="1"/>
  <c r="R200" i="5"/>
  <c r="S200" i="5" s="1"/>
  <c r="R199" i="5"/>
  <c r="S199" i="5" s="1"/>
  <c r="R198" i="5"/>
  <c r="P198" i="5"/>
  <c r="R197" i="5"/>
  <c r="Q197" i="5"/>
  <c r="P197" i="5"/>
  <c r="R196" i="5"/>
  <c r="P196" i="5"/>
  <c r="R195" i="5"/>
  <c r="Q195" i="5"/>
  <c r="P195" i="5"/>
  <c r="R194" i="5"/>
  <c r="Q194" i="5"/>
  <c r="P194" i="5"/>
  <c r="R193" i="5"/>
  <c r="Q193" i="5"/>
  <c r="R192" i="5"/>
  <c r="P192" i="5"/>
  <c r="P189" i="5"/>
  <c r="S189" i="5" s="1"/>
  <c r="R187" i="5"/>
  <c r="S187" i="5" s="1"/>
  <c r="R185" i="5"/>
  <c r="S185" i="5" s="1"/>
  <c r="Q183" i="5"/>
  <c r="R183" i="5"/>
  <c r="P183" i="5"/>
  <c r="R181" i="5"/>
  <c r="Q181" i="5"/>
  <c r="P181" i="5"/>
  <c r="R179" i="5"/>
  <c r="S179" i="5" s="1"/>
  <c r="R177" i="5"/>
  <c r="Q177" i="5"/>
  <c r="P177" i="5"/>
  <c r="Q175" i="5"/>
  <c r="R175" i="5"/>
  <c r="P175" i="5"/>
  <c r="R173" i="5"/>
  <c r="Q173" i="5"/>
  <c r="P169" i="5"/>
  <c r="S169" i="5" s="1"/>
  <c r="R167" i="5"/>
  <c r="S167" i="5" s="1"/>
  <c r="R165" i="5"/>
  <c r="S165" i="5" s="1"/>
  <c r="R163" i="5"/>
  <c r="Q163" i="5"/>
  <c r="P163" i="5"/>
  <c r="R161" i="5"/>
  <c r="Q161" i="5"/>
  <c r="P161" i="5"/>
  <c r="R159" i="5"/>
  <c r="S159" i="5" s="1"/>
  <c r="R157" i="5"/>
  <c r="Q157" i="5"/>
  <c r="P157" i="5"/>
  <c r="R155" i="5"/>
  <c r="Q155" i="5"/>
  <c r="P155" i="5"/>
  <c r="R153" i="5"/>
  <c r="Q153" i="5"/>
  <c r="P149" i="5"/>
  <c r="S149" i="5" s="1"/>
  <c r="R147" i="5"/>
  <c r="S147" i="5" s="1"/>
  <c r="R145" i="5"/>
  <c r="S145" i="5" s="1"/>
  <c r="Q143" i="5"/>
  <c r="R143" i="5"/>
  <c r="P143" i="5"/>
  <c r="R141" i="5"/>
  <c r="Q141" i="5"/>
  <c r="P141" i="5"/>
  <c r="R139" i="5"/>
  <c r="S139" i="5" s="1"/>
  <c r="R137" i="5"/>
  <c r="P137" i="5"/>
  <c r="R135" i="5"/>
  <c r="P135" i="5"/>
  <c r="R133" i="5"/>
  <c r="P133" i="5"/>
  <c r="R131" i="5"/>
  <c r="P131" i="5"/>
  <c r="P127" i="5"/>
  <c r="S127" i="5" s="1"/>
  <c r="R123" i="5"/>
  <c r="S123" i="5" s="1"/>
  <c r="Q107" i="5"/>
  <c r="R107" i="5"/>
  <c r="P107" i="5"/>
  <c r="R99" i="5"/>
  <c r="S99" i="5" s="1"/>
  <c r="R91" i="5"/>
  <c r="Q91" i="5"/>
  <c r="R83" i="5"/>
  <c r="S83" i="5" s="1"/>
  <c r="R75" i="5"/>
  <c r="Q75" i="5"/>
  <c r="P75" i="5"/>
  <c r="R67" i="5"/>
  <c r="S67" i="5" s="1"/>
  <c r="P59" i="5"/>
  <c r="S59" i="5" s="1"/>
  <c r="R51" i="5"/>
  <c r="Q51" i="5"/>
  <c r="P51" i="5"/>
  <c r="R43" i="5"/>
  <c r="S43" i="5" s="1"/>
  <c r="R27" i="5"/>
  <c r="P27" i="5"/>
  <c r="P19" i="5"/>
  <c r="S19" i="5" s="1"/>
  <c r="R182" i="5"/>
  <c r="P182" i="5"/>
  <c r="R174" i="5"/>
  <c r="Q174" i="5"/>
  <c r="P174" i="5"/>
  <c r="R166" i="5"/>
  <c r="S166" i="5" s="1"/>
  <c r="R158" i="5"/>
  <c r="P158" i="5"/>
  <c r="R142" i="5"/>
  <c r="P142" i="5"/>
  <c r="R134" i="5"/>
  <c r="Q134" i="5"/>
  <c r="P134" i="5"/>
  <c r="P126" i="5"/>
  <c r="S126" i="5" s="1"/>
  <c r="R118" i="5"/>
  <c r="Q118" i="5"/>
  <c r="P118" i="5"/>
  <c r="R110" i="5"/>
  <c r="S110" i="5" s="1"/>
  <c r="R94" i="5"/>
  <c r="P94" i="5"/>
  <c r="P86" i="5"/>
  <c r="S86" i="5" s="1"/>
  <c r="R78" i="5"/>
  <c r="P78" i="5"/>
  <c r="R62" i="5"/>
  <c r="P62" i="5"/>
  <c r="R54" i="5"/>
  <c r="Q54" i="5"/>
  <c r="P54" i="5"/>
  <c r="P46" i="5"/>
  <c r="S46" i="5" s="1"/>
  <c r="R38" i="5"/>
  <c r="Q38" i="5"/>
  <c r="P38" i="5"/>
  <c r="R30" i="5"/>
  <c r="S30" i="5" s="1"/>
  <c r="R14" i="5"/>
  <c r="Q14" i="5"/>
  <c r="P14" i="5"/>
  <c r="R184" i="5"/>
  <c r="P184" i="5"/>
  <c r="R176" i="5"/>
  <c r="P176" i="5"/>
  <c r="P168" i="5"/>
  <c r="S168" i="5" s="1"/>
  <c r="R160" i="5"/>
  <c r="S160" i="5" s="1"/>
  <c r="R152" i="5"/>
  <c r="P152" i="5"/>
  <c r="R144" i="5"/>
  <c r="P144" i="5"/>
  <c r="R136" i="5"/>
  <c r="Q136" i="5"/>
  <c r="P136" i="5"/>
  <c r="R120" i="5"/>
  <c r="P120" i="5"/>
  <c r="P112" i="5"/>
  <c r="S112" i="5" s="1"/>
  <c r="R104" i="5"/>
  <c r="P104" i="5"/>
  <c r="R96" i="5"/>
  <c r="P96" i="5"/>
  <c r="R80" i="5"/>
  <c r="P80" i="5"/>
  <c r="R72" i="5"/>
  <c r="P72" i="5"/>
  <c r="R64" i="5"/>
  <c r="P64" i="5"/>
  <c r="R56" i="5"/>
  <c r="S56" i="5" s="1"/>
  <c r="R40" i="5"/>
  <c r="Q40" i="5"/>
  <c r="P40" i="5"/>
  <c r="R32" i="5"/>
  <c r="S32" i="5" s="1"/>
  <c r="R24" i="5"/>
  <c r="Q24" i="5"/>
  <c r="R16" i="5"/>
  <c r="S16" i="5" s="1"/>
  <c r="R125" i="5"/>
  <c r="S125" i="5" s="1"/>
  <c r="R121" i="5"/>
  <c r="Q121" i="5"/>
  <c r="P121" i="5"/>
  <c r="R117" i="5"/>
  <c r="Q117" i="5"/>
  <c r="P113" i="5"/>
  <c r="S113" i="5" s="1"/>
  <c r="R109" i="5"/>
  <c r="S109" i="5" s="1"/>
  <c r="R105" i="5"/>
  <c r="Q105" i="5"/>
  <c r="P105" i="5"/>
  <c r="P101" i="5"/>
  <c r="S101" i="5" s="1"/>
  <c r="R97" i="5"/>
  <c r="S97" i="5" s="1"/>
  <c r="R93" i="5"/>
  <c r="Q93" i="5"/>
  <c r="P93" i="5"/>
  <c r="R85" i="5"/>
  <c r="S85" i="5" s="1"/>
  <c r="R81" i="5"/>
  <c r="Q81" i="5"/>
  <c r="P81" i="5"/>
  <c r="R77" i="5"/>
  <c r="Q77" i="5"/>
  <c r="P77" i="5"/>
  <c r="R73" i="5"/>
  <c r="Q73" i="5"/>
  <c r="P69" i="5"/>
  <c r="S69" i="5" s="1"/>
  <c r="R65" i="5"/>
  <c r="S65" i="5" s="1"/>
  <c r="R61" i="5"/>
  <c r="Q61" i="5"/>
  <c r="P61" i="5"/>
  <c r="R57" i="5"/>
  <c r="S57" i="5" s="1"/>
  <c r="R53" i="5"/>
  <c r="P53" i="5"/>
  <c r="R49" i="5"/>
  <c r="P49" i="5"/>
  <c r="P45" i="5"/>
  <c r="S45" i="5" s="1"/>
  <c r="R41" i="5"/>
  <c r="P41" i="5"/>
  <c r="R37" i="5"/>
  <c r="P37" i="5"/>
  <c r="P33" i="5"/>
  <c r="S33" i="5" s="1"/>
  <c r="R29" i="5"/>
  <c r="P29" i="5"/>
  <c r="R25" i="5"/>
  <c r="Q25" i="5"/>
  <c r="P25" i="5"/>
  <c r="R17" i="5"/>
  <c r="S17" i="5" s="1"/>
  <c r="R13" i="5"/>
  <c r="P13" i="5"/>
  <c r="R119" i="5"/>
  <c r="Q119" i="5"/>
  <c r="P119" i="5"/>
  <c r="R111" i="5"/>
  <c r="S111" i="5" s="1"/>
  <c r="Q95" i="5"/>
  <c r="R95" i="5"/>
  <c r="P95" i="5"/>
  <c r="P87" i="5"/>
  <c r="S87" i="5" s="1"/>
  <c r="R79" i="5"/>
  <c r="Q79" i="5"/>
  <c r="P79" i="5"/>
  <c r="Q63" i="5"/>
  <c r="R63" i="5"/>
  <c r="P63" i="5"/>
  <c r="R55" i="5"/>
  <c r="P55" i="5"/>
  <c r="R39" i="5"/>
  <c r="P39" i="5"/>
  <c r="R31" i="5"/>
  <c r="S31" i="5" s="1"/>
  <c r="R23" i="5"/>
  <c r="P23" i="5"/>
  <c r="R15" i="5"/>
  <c r="P15" i="5"/>
  <c r="AZ67" i="5"/>
  <c r="AZ59" i="5"/>
  <c r="AZ51" i="5"/>
  <c r="AZ43" i="5"/>
  <c r="AZ35" i="5"/>
  <c r="AZ27" i="5"/>
  <c r="AZ19" i="5"/>
  <c r="AZ106" i="5"/>
  <c r="AZ98" i="5"/>
  <c r="AZ90" i="5"/>
  <c r="AZ82" i="5"/>
  <c r="AZ74" i="5"/>
  <c r="AZ177" i="5"/>
  <c r="AZ173" i="5"/>
  <c r="AZ128" i="5"/>
  <c r="AZ63" i="5"/>
  <c r="AZ55" i="5"/>
  <c r="AZ47" i="5"/>
  <c r="AZ39" i="5"/>
  <c r="AZ31" i="5"/>
  <c r="AZ23" i="5"/>
  <c r="AZ15" i="5"/>
  <c r="AZ168" i="5"/>
  <c r="AZ164" i="5"/>
  <c r="AZ160" i="5"/>
  <c r="AZ156" i="5"/>
  <c r="AZ152" i="5"/>
  <c r="AZ148" i="5"/>
  <c r="AZ144" i="5"/>
  <c r="AZ140" i="5"/>
  <c r="AZ136" i="5"/>
  <c r="AZ132" i="5"/>
  <c r="AZ126" i="5"/>
  <c r="AZ122" i="5"/>
  <c r="AZ118" i="5"/>
  <c r="AZ114" i="5"/>
  <c r="AZ110" i="5"/>
  <c r="AZ102" i="5"/>
  <c r="AZ94" i="5"/>
  <c r="AZ86" i="5"/>
  <c r="AZ78" i="5"/>
  <c r="AZ70" i="5"/>
  <c r="AZ66" i="5"/>
  <c r="AZ62" i="5"/>
  <c r="AZ58" i="5"/>
  <c r="AZ54" i="5"/>
  <c r="AZ50" i="5"/>
  <c r="AZ46" i="5"/>
  <c r="AZ42" i="5"/>
  <c r="AZ38" i="5"/>
  <c r="AZ34" i="5"/>
  <c r="AZ30" i="5"/>
  <c r="AZ26" i="5"/>
  <c r="AZ22" i="5"/>
  <c r="AZ18" i="5"/>
  <c r="AZ14" i="5"/>
  <c r="AZ123" i="5"/>
  <c r="AZ119" i="5"/>
  <c r="AZ115" i="5"/>
  <c r="AZ111" i="5"/>
  <c r="AZ107" i="5"/>
  <c r="AZ103" i="5"/>
  <c r="AZ99" i="5"/>
  <c r="AZ95" i="5"/>
  <c r="AZ91" i="5"/>
  <c r="AZ87" i="5"/>
  <c r="AZ83" i="5"/>
  <c r="AZ79" i="5"/>
  <c r="AZ75" i="5"/>
  <c r="AZ71" i="5"/>
  <c r="AZ129" i="5"/>
  <c r="AZ127" i="5"/>
  <c r="AZ124" i="5"/>
  <c r="AZ120" i="5"/>
  <c r="AZ116" i="5"/>
  <c r="AZ112" i="5"/>
  <c r="AZ108" i="5"/>
  <c r="AZ104" i="5"/>
  <c r="AZ100" i="5"/>
  <c r="AZ96" i="5"/>
  <c r="AZ92" i="5"/>
  <c r="AZ88" i="5"/>
  <c r="AZ84" i="5"/>
  <c r="AZ80" i="5"/>
  <c r="AZ76" i="5"/>
  <c r="AZ72" i="5"/>
  <c r="AZ68" i="5"/>
  <c r="AZ64" i="5"/>
  <c r="AZ60" i="5"/>
  <c r="AZ56" i="5"/>
  <c r="AZ52" i="5"/>
  <c r="AZ48" i="5"/>
  <c r="AZ44" i="5"/>
  <c r="AZ40" i="5"/>
  <c r="AZ36" i="5"/>
  <c r="AZ32" i="5"/>
  <c r="AZ28" i="5"/>
  <c r="AZ24" i="5"/>
  <c r="AZ20" i="5"/>
  <c r="AZ16" i="5"/>
  <c r="AZ125" i="5"/>
  <c r="AZ121" i="5"/>
  <c r="AZ117" i="5"/>
  <c r="AZ113" i="5"/>
  <c r="AZ109" i="5"/>
  <c r="AZ105" i="5"/>
  <c r="AZ101" i="5"/>
  <c r="AZ97" i="5"/>
  <c r="AZ93" i="5"/>
  <c r="AZ89" i="5"/>
  <c r="AZ85" i="5"/>
  <c r="AZ81" i="5"/>
  <c r="AZ77" i="5"/>
  <c r="AZ73" i="5"/>
  <c r="AZ69" i="5"/>
  <c r="AZ65" i="5"/>
  <c r="AZ61" i="5"/>
  <c r="AZ57" i="5"/>
  <c r="AZ53" i="5"/>
  <c r="AZ49" i="5"/>
  <c r="AZ45" i="5"/>
  <c r="AZ41" i="5"/>
  <c r="AZ37" i="5"/>
  <c r="AZ33" i="5"/>
  <c r="AZ29" i="5"/>
  <c r="AZ25" i="5"/>
  <c r="AZ21" i="5"/>
  <c r="AZ17" i="5"/>
  <c r="AZ13" i="5"/>
  <c r="AZ211" i="5"/>
  <c r="AZ209" i="5"/>
  <c r="AZ207" i="5"/>
  <c r="AZ205" i="5"/>
  <c r="AZ203" i="5"/>
  <c r="AZ201" i="5"/>
  <c r="AZ199" i="5"/>
  <c r="AZ197" i="5"/>
  <c r="AZ195" i="5"/>
  <c r="AZ193" i="5"/>
  <c r="AZ191" i="5"/>
  <c r="AZ189" i="5"/>
  <c r="AZ187" i="5"/>
  <c r="AZ185" i="5"/>
  <c r="AZ183" i="5"/>
  <c r="AZ181" i="5"/>
  <c r="AZ179" i="5"/>
  <c r="AZ210" i="5"/>
  <c r="AZ208" i="5"/>
  <c r="AZ206" i="5"/>
  <c r="AZ204" i="5"/>
  <c r="AZ202" i="5"/>
  <c r="AZ200" i="5"/>
  <c r="AZ198" i="5"/>
  <c r="AZ196" i="5"/>
  <c r="AZ194" i="5"/>
  <c r="AZ192" i="5"/>
  <c r="AZ190" i="5"/>
  <c r="AZ188" i="5"/>
  <c r="AZ186" i="5"/>
  <c r="AZ184" i="5"/>
  <c r="AZ182" i="5"/>
  <c r="AZ180" i="5"/>
  <c r="AZ178" i="5"/>
  <c r="AZ169" i="5"/>
  <c r="AZ165" i="5"/>
  <c r="AZ161" i="5"/>
  <c r="AZ157" i="5"/>
  <c r="AZ153" i="5"/>
  <c r="AZ149" i="5"/>
  <c r="AZ145" i="5"/>
  <c r="AZ141" i="5"/>
  <c r="AZ137" i="5"/>
  <c r="AZ133" i="5"/>
  <c r="AZ176" i="5"/>
  <c r="AZ172" i="5"/>
  <c r="AZ175" i="5"/>
  <c r="AZ171" i="5"/>
  <c r="AZ167" i="5"/>
  <c r="AZ163" i="5"/>
  <c r="AZ159" i="5"/>
  <c r="AZ155" i="5"/>
  <c r="AZ151" i="5"/>
  <c r="AZ147" i="5"/>
  <c r="AZ143" i="5"/>
  <c r="AZ139" i="5"/>
  <c r="AZ135" i="5"/>
  <c r="AZ131" i="5"/>
  <c r="AZ174" i="5"/>
  <c r="AZ170" i="5"/>
  <c r="AZ166" i="5"/>
  <c r="AZ162" i="5"/>
  <c r="AZ158" i="5"/>
  <c r="AZ154" i="5"/>
  <c r="AZ150" i="5"/>
  <c r="AZ146" i="5"/>
  <c r="AZ142" i="5"/>
  <c r="AZ138" i="5"/>
  <c r="AZ134" i="5"/>
  <c r="AZ130" i="5"/>
  <c r="AZ12" i="5"/>
  <c r="L57" i="4" l="1"/>
  <c r="H8" i="5" s="1"/>
  <c r="H9" i="5" s="1"/>
  <c r="V31" i="5"/>
  <c r="V160" i="5"/>
  <c r="V126" i="5"/>
  <c r="V67" i="5"/>
  <c r="V210" i="5"/>
  <c r="V180" i="5"/>
  <c r="V58" i="5"/>
  <c r="V85" i="5"/>
  <c r="V168" i="5"/>
  <c r="V59" i="5"/>
  <c r="V211" i="5"/>
  <c r="V66" i="5"/>
  <c r="L31" i="5"/>
  <c r="S108" i="5"/>
  <c r="V108" i="5" s="1"/>
  <c r="S156" i="5"/>
  <c r="V156" i="5" s="1"/>
  <c r="S172" i="5"/>
  <c r="S130" i="5"/>
  <c r="V130" i="5" s="1"/>
  <c r="S23" i="5"/>
  <c r="S37" i="5"/>
  <c r="S61" i="5"/>
  <c r="V61" i="5" s="1"/>
  <c r="S105" i="5"/>
  <c r="V105" i="5" s="1"/>
  <c r="S62" i="5"/>
  <c r="S78" i="5"/>
  <c r="S182" i="5"/>
  <c r="S39" i="5"/>
  <c r="S55" i="5"/>
  <c r="S72" i="5"/>
  <c r="S104" i="5"/>
  <c r="V104" i="5" s="1"/>
  <c r="S131" i="5"/>
  <c r="S135" i="5"/>
  <c r="S143" i="5"/>
  <c r="S155" i="5"/>
  <c r="S163" i="5"/>
  <c r="S175" i="5"/>
  <c r="S183" i="5"/>
  <c r="S192" i="5"/>
  <c r="S194" i="5"/>
  <c r="S196" i="5"/>
  <c r="S206" i="5"/>
  <c r="S208" i="5"/>
  <c r="S76" i="5"/>
  <c r="S26" i="5"/>
  <c r="S90" i="5"/>
  <c r="V87" i="5"/>
  <c r="V45" i="5"/>
  <c r="V69" i="5"/>
  <c r="V97" i="5"/>
  <c r="V113" i="5"/>
  <c r="V32" i="5"/>
  <c r="V30" i="5"/>
  <c r="V46" i="5"/>
  <c r="V166" i="5"/>
  <c r="V99" i="5"/>
  <c r="V139" i="5"/>
  <c r="V147" i="5"/>
  <c r="V159" i="5"/>
  <c r="V167" i="5"/>
  <c r="V179" i="5"/>
  <c r="V187" i="5"/>
  <c r="V200" i="5"/>
  <c r="V202" i="5"/>
  <c r="V60" i="5"/>
  <c r="V84" i="5"/>
  <c r="V188" i="5"/>
  <c r="V26" i="5"/>
  <c r="V42" i="5"/>
  <c r="S15" i="5"/>
  <c r="S79" i="5"/>
  <c r="S95" i="5"/>
  <c r="V111" i="5"/>
  <c r="V17" i="5"/>
  <c r="V33" i="5"/>
  <c r="S49" i="5"/>
  <c r="V57" i="5"/>
  <c r="V65" i="5"/>
  <c r="S73" i="5"/>
  <c r="S93" i="5"/>
  <c r="V101" i="5"/>
  <c r="V109" i="5"/>
  <c r="S117" i="5"/>
  <c r="V125" i="5"/>
  <c r="V16" i="5"/>
  <c r="S40" i="5"/>
  <c r="V56" i="5"/>
  <c r="V112" i="5"/>
  <c r="S152" i="5"/>
  <c r="S184" i="5"/>
  <c r="S38" i="5"/>
  <c r="S54" i="5"/>
  <c r="V86" i="5"/>
  <c r="V110" i="5"/>
  <c r="S174" i="5"/>
  <c r="V19" i="5"/>
  <c r="V43" i="5"/>
  <c r="V83" i="5"/>
  <c r="S107" i="5"/>
  <c r="V123" i="5"/>
  <c r="V127" i="5"/>
  <c r="S141" i="5"/>
  <c r="V145" i="5"/>
  <c r="V149" i="5"/>
  <c r="S157" i="5"/>
  <c r="S161" i="5"/>
  <c r="V165" i="5"/>
  <c r="V169" i="5"/>
  <c r="S177" i="5"/>
  <c r="S181" i="5"/>
  <c r="V185" i="5"/>
  <c r="V189" i="5"/>
  <c r="S195" i="5"/>
  <c r="V199" i="5"/>
  <c r="V201" i="5"/>
  <c r="V203" i="5"/>
  <c r="S209" i="5"/>
  <c r="V20" i="5"/>
  <c r="V44" i="5"/>
  <c r="S52" i="5"/>
  <c r="V68" i="5"/>
  <c r="V100" i="5"/>
  <c r="S116" i="5"/>
  <c r="V124" i="5"/>
  <c r="V140" i="5"/>
  <c r="V148" i="5"/>
  <c r="S164" i="5"/>
  <c r="V18" i="5"/>
  <c r="V34" i="5"/>
  <c r="S50" i="5"/>
  <c r="V98" i="5"/>
  <c r="V138" i="5"/>
  <c r="V146" i="5"/>
  <c r="V186" i="5"/>
  <c r="S63" i="5"/>
  <c r="S119" i="5"/>
  <c r="S13" i="5"/>
  <c r="S25" i="5"/>
  <c r="S29" i="5"/>
  <c r="S41" i="5"/>
  <c r="S53" i="5"/>
  <c r="S77" i="5"/>
  <c r="S81" i="5"/>
  <c r="S121" i="5"/>
  <c r="S24" i="5"/>
  <c r="S64" i="5"/>
  <c r="S80" i="5"/>
  <c r="S96" i="5"/>
  <c r="S120" i="5"/>
  <c r="S136" i="5"/>
  <c r="S144" i="5"/>
  <c r="S176" i="5"/>
  <c r="S14" i="5"/>
  <c r="S94" i="5"/>
  <c r="S118" i="5"/>
  <c r="S134" i="5"/>
  <c r="S142" i="5"/>
  <c r="S158" i="5"/>
  <c r="S27" i="5"/>
  <c r="S51" i="5"/>
  <c r="S75" i="5"/>
  <c r="S91" i="5"/>
  <c r="S133" i="5"/>
  <c r="S137" i="5"/>
  <c r="S153" i="5"/>
  <c r="S173" i="5"/>
  <c r="S193" i="5"/>
  <c r="S197" i="5"/>
  <c r="S198" i="5"/>
  <c r="S207" i="5"/>
  <c r="S12" i="5"/>
  <c r="S28" i="5"/>
  <c r="S92" i="5"/>
  <c r="S132" i="5"/>
  <c r="S74" i="5"/>
  <c r="S82" i="5"/>
  <c r="S106" i="5"/>
  <c r="S122" i="5"/>
  <c r="S154" i="5"/>
  <c r="S162" i="5"/>
  <c r="S178" i="5"/>
  <c r="L100" i="5"/>
  <c r="L26" i="5"/>
  <c r="L34" i="5"/>
  <c r="L69" i="5"/>
  <c r="L24" i="5"/>
  <c r="L68" i="5"/>
  <c r="L104" i="5"/>
  <c r="AZ10" i="5"/>
  <c r="BA126" i="5" s="1"/>
  <c r="BF126" i="5" s="1"/>
  <c r="BN126" i="5" s="1"/>
  <c r="AO7" i="5"/>
  <c r="L37" i="5"/>
  <c r="L101" i="5"/>
  <c r="L90" i="5"/>
  <c r="L64" i="5"/>
  <c r="L22" i="5"/>
  <c r="L73" i="5"/>
  <c r="L28" i="5"/>
  <c r="L94" i="5"/>
  <c r="L63" i="5"/>
  <c r="L21" i="5"/>
  <c r="L53" i="5"/>
  <c r="L85" i="5"/>
  <c r="L117" i="5"/>
  <c r="L58" i="5"/>
  <c r="L122" i="5"/>
  <c r="L44" i="5"/>
  <c r="L84" i="5"/>
  <c r="L116" i="5"/>
  <c r="L86" i="5"/>
  <c r="L41" i="5"/>
  <c r="L105" i="5"/>
  <c r="L98" i="5"/>
  <c r="L72" i="5"/>
  <c r="L30" i="5"/>
  <c r="L15" i="5"/>
  <c r="L47" i="5"/>
  <c r="L95" i="5"/>
  <c r="L79" i="5"/>
  <c r="L111" i="5"/>
  <c r="L54" i="5"/>
  <c r="L118" i="5"/>
  <c r="L25" i="5"/>
  <c r="L57" i="5"/>
  <c r="L89" i="5"/>
  <c r="L121" i="5"/>
  <c r="L66" i="5"/>
  <c r="L12" i="5"/>
  <c r="L48" i="5"/>
  <c r="L88" i="5"/>
  <c r="L120" i="5"/>
  <c r="L62" i="5"/>
  <c r="L126" i="5"/>
  <c r="L23" i="5"/>
  <c r="L39" i="5"/>
  <c r="L55" i="5"/>
  <c r="L71" i="5"/>
  <c r="L87" i="5"/>
  <c r="L103" i="5"/>
  <c r="L128" i="5"/>
  <c r="L132" i="5"/>
  <c r="L136" i="5"/>
  <c r="L140" i="5"/>
  <c r="L144" i="5"/>
  <c r="L148" i="5"/>
  <c r="L152" i="5"/>
  <c r="L156" i="5"/>
  <c r="L160" i="5"/>
  <c r="L164" i="5"/>
  <c r="L168" i="5"/>
  <c r="L127" i="5"/>
  <c r="L131" i="5"/>
  <c r="L135" i="5"/>
  <c r="L139" i="5"/>
  <c r="L143" i="5"/>
  <c r="L147" i="5"/>
  <c r="L151" i="5"/>
  <c r="L155" i="5"/>
  <c r="L159" i="5"/>
  <c r="L163" i="5"/>
  <c r="L167" i="5"/>
  <c r="L171" i="5"/>
  <c r="L130" i="5"/>
  <c r="L134" i="5"/>
  <c r="L138" i="5"/>
  <c r="L142" i="5"/>
  <c r="L146" i="5"/>
  <c r="L150" i="5"/>
  <c r="L154" i="5"/>
  <c r="L158" i="5"/>
  <c r="L162" i="5"/>
  <c r="L166" i="5"/>
  <c r="L170" i="5"/>
  <c r="L129" i="5"/>
  <c r="L133" i="5"/>
  <c r="L137" i="5"/>
  <c r="L141" i="5"/>
  <c r="L145" i="5"/>
  <c r="L149" i="5"/>
  <c r="L153" i="5"/>
  <c r="L157" i="5"/>
  <c r="L161" i="5"/>
  <c r="L165" i="5"/>
  <c r="L169" i="5"/>
  <c r="L208" i="5"/>
  <c r="L204" i="5"/>
  <c r="L207" i="5"/>
  <c r="L198" i="5"/>
  <c r="L190" i="5"/>
  <c r="L182" i="5"/>
  <c r="L174" i="5"/>
  <c r="L210" i="5"/>
  <c r="L209" i="5"/>
  <c r="L201" i="5"/>
  <c r="L193" i="5"/>
  <c r="L185" i="5"/>
  <c r="L177" i="5"/>
  <c r="L172" i="5"/>
  <c r="L196" i="5"/>
  <c r="L188" i="5"/>
  <c r="L180" i="5"/>
  <c r="L123" i="5"/>
  <c r="L115" i="5"/>
  <c r="L107" i="5"/>
  <c r="L99" i="5"/>
  <c r="L91" i="5"/>
  <c r="L83" i="5"/>
  <c r="L75" i="5"/>
  <c r="L67" i="5"/>
  <c r="L59" i="5"/>
  <c r="L51" i="5"/>
  <c r="L43" i="5"/>
  <c r="L35" i="5"/>
  <c r="L27" i="5"/>
  <c r="L19" i="5"/>
  <c r="L56" i="5"/>
  <c r="L110" i="5"/>
  <c r="L78" i="5"/>
  <c r="L46" i="5"/>
  <c r="L14" i="5"/>
  <c r="L112" i="5"/>
  <c r="L96" i="5"/>
  <c r="L80" i="5"/>
  <c r="L60" i="5"/>
  <c r="L40" i="5"/>
  <c r="L20" i="5"/>
  <c r="L114" i="5"/>
  <c r="L82" i="5"/>
  <c r="L50" i="5"/>
  <c r="L18" i="5"/>
  <c r="L113" i="5"/>
  <c r="L97" i="5"/>
  <c r="L81" i="5"/>
  <c r="L65" i="5"/>
  <c r="L49" i="5"/>
  <c r="L33" i="5"/>
  <c r="L17" i="5"/>
  <c r="L36" i="5"/>
  <c r="L102" i="5"/>
  <c r="L70" i="5"/>
  <c r="L38" i="5"/>
  <c r="L124" i="5"/>
  <c r="L108" i="5"/>
  <c r="L92" i="5"/>
  <c r="L76" i="5"/>
  <c r="L52" i="5"/>
  <c r="L32" i="5"/>
  <c r="L16" i="5"/>
  <c r="L106" i="5"/>
  <c r="L74" i="5"/>
  <c r="L42" i="5"/>
  <c r="L125" i="5"/>
  <c r="L109" i="5"/>
  <c r="L93" i="5"/>
  <c r="L77" i="5"/>
  <c r="L61" i="5"/>
  <c r="L45" i="5"/>
  <c r="L29" i="5"/>
  <c r="L13" i="5"/>
  <c r="L211" i="5"/>
  <c r="L203" i="5"/>
  <c r="L199" i="5"/>
  <c r="L195" i="5"/>
  <c r="L191" i="5"/>
  <c r="L187" i="5"/>
  <c r="L183" i="5"/>
  <c r="L179" i="5"/>
  <c r="L175" i="5"/>
  <c r="L202" i="5"/>
  <c r="L194" i="5"/>
  <c r="L186" i="5"/>
  <c r="L178" i="5"/>
  <c r="L206" i="5"/>
  <c r="L205" i="5"/>
  <c r="L197" i="5"/>
  <c r="L189" i="5"/>
  <c r="L181" i="5"/>
  <c r="L173" i="5"/>
  <c r="L200" i="5"/>
  <c r="L192" i="5"/>
  <c r="L184" i="5"/>
  <c r="L176" i="5"/>
  <c r="BO126" i="5" l="1"/>
  <c r="M126" i="6"/>
  <c r="T7" i="5"/>
  <c r="T82" i="5" s="1"/>
  <c r="V208" i="5"/>
  <c r="V196" i="5"/>
  <c r="V192" i="5"/>
  <c r="V175" i="5"/>
  <c r="V155" i="5"/>
  <c r="V135" i="5"/>
  <c r="V55" i="5"/>
  <c r="V182" i="5"/>
  <c r="V62" i="5"/>
  <c r="V23" i="5"/>
  <c r="V172" i="5"/>
  <c r="T119" i="5"/>
  <c r="V90" i="5"/>
  <c r="V76" i="5"/>
  <c r="V206" i="5"/>
  <c r="V194" i="5"/>
  <c r="V183" i="5"/>
  <c r="V163" i="5"/>
  <c r="V143" i="5"/>
  <c r="V131" i="5"/>
  <c r="V72" i="5"/>
  <c r="V39" i="5"/>
  <c r="V78" i="5"/>
  <c r="V37" i="5"/>
  <c r="V178" i="5"/>
  <c r="V154" i="5"/>
  <c r="V106" i="5"/>
  <c r="V74" i="5"/>
  <c r="V92" i="5"/>
  <c r="V198" i="5"/>
  <c r="V193" i="5"/>
  <c r="V153" i="5"/>
  <c r="V133" i="5"/>
  <c r="V75" i="5"/>
  <c r="V27" i="5"/>
  <c r="V142" i="5"/>
  <c r="V118" i="5"/>
  <c r="V14" i="5"/>
  <c r="V144" i="5"/>
  <c r="V120" i="5"/>
  <c r="V80" i="5"/>
  <c r="V24" i="5"/>
  <c r="V81" i="5"/>
  <c r="V53" i="5"/>
  <c r="V29" i="5"/>
  <c r="V13" i="5"/>
  <c r="V63" i="5"/>
  <c r="V50" i="5"/>
  <c r="V116" i="5"/>
  <c r="V209" i="5"/>
  <c r="V181" i="5"/>
  <c r="V161" i="5"/>
  <c r="V141" i="5"/>
  <c r="V38" i="5"/>
  <c r="V152" i="5"/>
  <c r="V117" i="5"/>
  <c r="V49" i="5"/>
  <c r="V95" i="5"/>
  <c r="V15" i="5"/>
  <c r="V162" i="5"/>
  <c r="V122" i="5"/>
  <c r="V82" i="5"/>
  <c r="V132" i="5"/>
  <c r="V28" i="5"/>
  <c r="V207" i="5"/>
  <c r="V197" i="5"/>
  <c r="V173" i="5"/>
  <c r="V137" i="5"/>
  <c r="V91" i="5"/>
  <c r="V51" i="5"/>
  <c r="V158" i="5"/>
  <c r="V134" i="5"/>
  <c r="V94" i="5"/>
  <c r="V176" i="5"/>
  <c r="V136" i="5"/>
  <c r="V96" i="5"/>
  <c r="V64" i="5"/>
  <c r="V121" i="5"/>
  <c r="V77" i="5"/>
  <c r="V41" i="5"/>
  <c r="V25" i="5"/>
  <c r="V119" i="5"/>
  <c r="V164" i="5"/>
  <c r="V52" i="5"/>
  <c r="V195" i="5"/>
  <c r="V177" i="5"/>
  <c r="V157" i="5"/>
  <c r="V107" i="5"/>
  <c r="V174" i="5"/>
  <c r="V54" i="5"/>
  <c r="V184" i="5"/>
  <c r="V40" i="5"/>
  <c r="V93" i="5"/>
  <c r="V73" i="5"/>
  <c r="V79" i="5"/>
  <c r="V12" i="5"/>
  <c r="BA63" i="5"/>
  <c r="BF63" i="5" s="1"/>
  <c r="BN63" i="5" s="1"/>
  <c r="BA28" i="5"/>
  <c r="BF28" i="5" s="1"/>
  <c r="BN28" i="5" s="1"/>
  <c r="BA116" i="5"/>
  <c r="BF116" i="5" s="1"/>
  <c r="BN116" i="5" s="1"/>
  <c r="BA81" i="5"/>
  <c r="BF81" i="5" s="1"/>
  <c r="BN81" i="5" s="1"/>
  <c r="BA67" i="5"/>
  <c r="BF67" i="5" s="1"/>
  <c r="BN67" i="5" s="1"/>
  <c r="BA89" i="5"/>
  <c r="BF89" i="5" s="1"/>
  <c r="BN89" i="5" s="1"/>
  <c r="BA112" i="5"/>
  <c r="BF112" i="5" s="1"/>
  <c r="BN112" i="5" s="1"/>
  <c r="BA99" i="5"/>
  <c r="BF99" i="5" s="1"/>
  <c r="BN99" i="5" s="1"/>
  <c r="AP211" i="5"/>
  <c r="AP210" i="5"/>
  <c r="AP206" i="5"/>
  <c r="AP202" i="5"/>
  <c r="AP198" i="5"/>
  <c r="AP194" i="5"/>
  <c r="AP190" i="5"/>
  <c r="AP186" i="5"/>
  <c r="AP182" i="5"/>
  <c r="AP178" i="5"/>
  <c r="AP174" i="5"/>
  <c r="AP170" i="5"/>
  <c r="AP166" i="5"/>
  <c r="AP162" i="5"/>
  <c r="AP158" i="5"/>
  <c r="AP154" i="5"/>
  <c r="AP150" i="5"/>
  <c r="AP146" i="5"/>
  <c r="AP142" i="5"/>
  <c r="AP138" i="5"/>
  <c r="AP134" i="5"/>
  <c r="AP130" i="5"/>
  <c r="AP126" i="5"/>
  <c r="AP123" i="5"/>
  <c r="AP121" i="5"/>
  <c r="AP119" i="5"/>
  <c r="AP117" i="5"/>
  <c r="AP115" i="5"/>
  <c r="AP113" i="5"/>
  <c r="AP208" i="5"/>
  <c r="AP200" i="5"/>
  <c r="AP192" i="5"/>
  <c r="AP184" i="5"/>
  <c r="AP176" i="5"/>
  <c r="AP168" i="5"/>
  <c r="AP160" i="5"/>
  <c r="AP152" i="5"/>
  <c r="AP144" i="5"/>
  <c r="AP136" i="5"/>
  <c r="AP128" i="5"/>
  <c r="AP122" i="5"/>
  <c r="AP118" i="5"/>
  <c r="AP114" i="5"/>
  <c r="AP111" i="5"/>
  <c r="AP109" i="5"/>
  <c r="AP107" i="5"/>
  <c r="AP105" i="5"/>
  <c r="AP103" i="5"/>
  <c r="AP101" i="5"/>
  <c r="AP99" i="5"/>
  <c r="AP97" i="5"/>
  <c r="AP95" i="5"/>
  <c r="AP93" i="5"/>
  <c r="AP91" i="5"/>
  <c r="AP89" i="5"/>
  <c r="AP87" i="5"/>
  <c r="AP85" i="5"/>
  <c r="AP83" i="5"/>
  <c r="AP81" i="5"/>
  <c r="AP79" i="5"/>
  <c r="AP77" i="5"/>
  <c r="AP75" i="5"/>
  <c r="AP73" i="5"/>
  <c r="AP71" i="5"/>
  <c r="AP69" i="5"/>
  <c r="AP67" i="5"/>
  <c r="AP65" i="5"/>
  <c r="AP63" i="5"/>
  <c r="AP61" i="5"/>
  <c r="AP59" i="5"/>
  <c r="AP57" i="5"/>
  <c r="AP55" i="5"/>
  <c r="AP53" i="5"/>
  <c r="AP51" i="5"/>
  <c r="AP49" i="5"/>
  <c r="AP47" i="5"/>
  <c r="AP45" i="5"/>
  <c r="AP43" i="5"/>
  <c r="AP41" i="5"/>
  <c r="AP39" i="5"/>
  <c r="AP37" i="5"/>
  <c r="AP35" i="5"/>
  <c r="AP33" i="5"/>
  <c r="AP31" i="5"/>
  <c r="AP29" i="5"/>
  <c r="AP27" i="5"/>
  <c r="AP25" i="5"/>
  <c r="AP23" i="5"/>
  <c r="AP21" i="5"/>
  <c r="AP19" i="5"/>
  <c r="AP17" i="5"/>
  <c r="AP13" i="5"/>
  <c r="AP204" i="5"/>
  <c r="AP196" i="5"/>
  <c r="AP188" i="5"/>
  <c r="AP180" i="5"/>
  <c r="AP172" i="5"/>
  <c r="AP164" i="5"/>
  <c r="AP156" i="5"/>
  <c r="AP148" i="5"/>
  <c r="AP140" i="5"/>
  <c r="AP132" i="5"/>
  <c r="AP124" i="5"/>
  <c r="AP120" i="5"/>
  <c r="AP116" i="5"/>
  <c r="AP112" i="5"/>
  <c r="AP110" i="5"/>
  <c r="AP108" i="5"/>
  <c r="AP106" i="5"/>
  <c r="AP104" i="5"/>
  <c r="AP102" i="5"/>
  <c r="AP100" i="5"/>
  <c r="AP98" i="5"/>
  <c r="AP96" i="5"/>
  <c r="AP94" i="5"/>
  <c r="AP92" i="5"/>
  <c r="AP90" i="5"/>
  <c r="AP88" i="5"/>
  <c r="AP86" i="5"/>
  <c r="AP84" i="5"/>
  <c r="AP82" i="5"/>
  <c r="AP80" i="5"/>
  <c r="AP78" i="5"/>
  <c r="AP76" i="5"/>
  <c r="AP74" i="5"/>
  <c r="AP72" i="5"/>
  <c r="AP70" i="5"/>
  <c r="AP68" i="5"/>
  <c r="AP66" i="5"/>
  <c r="AP64" i="5"/>
  <c r="AP62" i="5"/>
  <c r="AP60" i="5"/>
  <c r="AP58" i="5"/>
  <c r="AP56" i="5"/>
  <c r="AP54" i="5"/>
  <c r="AP52" i="5"/>
  <c r="AP50" i="5"/>
  <c r="AP48" i="5"/>
  <c r="AP46" i="5"/>
  <c r="AP44" i="5"/>
  <c r="AP42" i="5"/>
  <c r="AP40" i="5"/>
  <c r="AP38" i="5"/>
  <c r="AP36" i="5"/>
  <c r="AP34" i="5"/>
  <c r="AP32" i="5"/>
  <c r="AP30" i="5"/>
  <c r="AP28" i="5"/>
  <c r="AP26" i="5"/>
  <c r="AP24" i="5"/>
  <c r="AP22" i="5"/>
  <c r="AP20" i="5"/>
  <c r="AP18" i="5"/>
  <c r="AP16" i="5"/>
  <c r="AP14" i="5"/>
  <c r="AP12" i="5"/>
  <c r="BK12" i="5" s="1"/>
  <c r="AP125" i="5"/>
  <c r="BK125" i="5" s="1"/>
  <c r="AP129" i="5"/>
  <c r="AP133" i="5"/>
  <c r="AP137" i="5"/>
  <c r="AP141" i="5"/>
  <c r="AP145" i="5"/>
  <c r="AP149" i="5"/>
  <c r="AP153" i="5"/>
  <c r="AP157" i="5"/>
  <c r="AP161" i="5"/>
  <c r="AP165" i="5"/>
  <c r="AP169" i="5"/>
  <c r="AP173" i="5"/>
  <c r="AP177" i="5"/>
  <c r="AP181" i="5"/>
  <c r="AP185" i="5"/>
  <c r="AP189" i="5"/>
  <c r="AP193" i="5"/>
  <c r="AP197" i="5"/>
  <c r="AP201" i="5"/>
  <c r="AP205" i="5"/>
  <c r="AP209" i="5"/>
  <c r="AP127" i="5"/>
  <c r="AP131" i="5"/>
  <c r="AP135" i="5"/>
  <c r="AP139" i="5"/>
  <c r="AP143" i="5"/>
  <c r="AP147" i="5"/>
  <c r="AP151" i="5"/>
  <c r="AP155" i="5"/>
  <c r="AP159" i="5"/>
  <c r="AP163" i="5"/>
  <c r="AP167" i="5"/>
  <c r="AP171" i="5"/>
  <c r="AP175" i="5"/>
  <c r="AP179" i="5"/>
  <c r="AP183" i="5"/>
  <c r="AP187" i="5"/>
  <c r="AP191" i="5"/>
  <c r="AP195" i="5"/>
  <c r="AP199" i="5"/>
  <c r="AP203" i="5"/>
  <c r="AP207" i="5"/>
  <c r="AP15" i="5"/>
  <c r="L8" i="5"/>
  <c r="BA122" i="5"/>
  <c r="BF122" i="5" s="1"/>
  <c r="BN122" i="5" s="1"/>
  <c r="BA56" i="5"/>
  <c r="BF56" i="5" s="1"/>
  <c r="BN56" i="5" s="1"/>
  <c r="BA34" i="5"/>
  <c r="BF34" i="5" s="1"/>
  <c r="BN34" i="5" s="1"/>
  <c r="BA54" i="5"/>
  <c r="BF54" i="5" s="1"/>
  <c r="BN54" i="5" s="1"/>
  <c r="BA17" i="5"/>
  <c r="BF17" i="5" s="1"/>
  <c r="BN17" i="5" s="1"/>
  <c r="BA123" i="5"/>
  <c r="BF123" i="5" s="1"/>
  <c r="BN123" i="5" s="1"/>
  <c r="BA167" i="5"/>
  <c r="BF167" i="5" s="1"/>
  <c r="BN167" i="5" s="1"/>
  <c r="BA210" i="5"/>
  <c r="BF210" i="5" s="1"/>
  <c r="BN210" i="5" s="1"/>
  <c r="BA206" i="5"/>
  <c r="BF206" i="5" s="1"/>
  <c r="BN206" i="5" s="1"/>
  <c r="BA202" i="5"/>
  <c r="BF202" i="5" s="1"/>
  <c r="BN202" i="5" s="1"/>
  <c r="BA198" i="5"/>
  <c r="BF198" i="5" s="1"/>
  <c r="BN198" i="5" s="1"/>
  <c r="BA194" i="5"/>
  <c r="BF194" i="5" s="1"/>
  <c r="BN194" i="5" s="1"/>
  <c r="BA190" i="5"/>
  <c r="BF190" i="5" s="1"/>
  <c r="BN190" i="5" s="1"/>
  <c r="BA186" i="5"/>
  <c r="BF186" i="5" s="1"/>
  <c r="BN186" i="5" s="1"/>
  <c r="BA182" i="5"/>
  <c r="BF182" i="5" s="1"/>
  <c r="BN182" i="5" s="1"/>
  <c r="BA178" i="5"/>
  <c r="BF178" i="5" s="1"/>
  <c r="BN178" i="5" s="1"/>
  <c r="BA174" i="5"/>
  <c r="BF174" i="5" s="1"/>
  <c r="BN174" i="5" s="1"/>
  <c r="BA159" i="5"/>
  <c r="BF159" i="5" s="1"/>
  <c r="BN159" i="5" s="1"/>
  <c r="BA208" i="5"/>
  <c r="BF208" i="5" s="1"/>
  <c r="BN208" i="5" s="1"/>
  <c r="BA204" i="5"/>
  <c r="BF204" i="5" s="1"/>
  <c r="BN204" i="5" s="1"/>
  <c r="BA200" i="5"/>
  <c r="BF200" i="5" s="1"/>
  <c r="BN200" i="5" s="1"/>
  <c r="BA196" i="5"/>
  <c r="BF196" i="5" s="1"/>
  <c r="BN196" i="5" s="1"/>
  <c r="BA192" i="5"/>
  <c r="BF192" i="5" s="1"/>
  <c r="BN192" i="5" s="1"/>
  <c r="BA188" i="5"/>
  <c r="BF188" i="5" s="1"/>
  <c r="BN188" i="5" s="1"/>
  <c r="BA184" i="5"/>
  <c r="BF184" i="5" s="1"/>
  <c r="BN184" i="5" s="1"/>
  <c r="BA180" i="5"/>
  <c r="BF180" i="5" s="1"/>
  <c r="BN180" i="5" s="1"/>
  <c r="BA176" i="5"/>
  <c r="BF176" i="5" s="1"/>
  <c r="BN176" i="5" s="1"/>
  <c r="BA172" i="5"/>
  <c r="BF172" i="5" s="1"/>
  <c r="BN172" i="5" s="1"/>
  <c r="BA165" i="5"/>
  <c r="BF165" i="5" s="1"/>
  <c r="BN165" i="5" s="1"/>
  <c r="BA155" i="5"/>
  <c r="BF155" i="5" s="1"/>
  <c r="BN155" i="5" s="1"/>
  <c r="BA147" i="5"/>
  <c r="BF147" i="5" s="1"/>
  <c r="BN147" i="5" s="1"/>
  <c r="BA139" i="5"/>
  <c r="BF139" i="5" s="1"/>
  <c r="BN139" i="5" s="1"/>
  <c r="BA131" i="5"/>
  <c r="BF131" i="5" s="1"/>
  <c r="BN131" i="5" s="1"/>
  <c r="BA209" i="5"/>
  <c r="BF209" i="5" s="1"/>
  <c r="BN209" i="5" s="1"/>
  <c r="BA201" i="5"/>
  <c r="BF201" i="5" s="1"/>
  <c r="BN201" i="5" s="1"/>
  <c r="BA193" i="5"/>
  <c r="BF193" i="5" s="1"/>
  <c r="BN193" i="5" s="1"/>
  <c r="BA185" i="5"/>
  <c r="BF185" i="5" s="1"/>
  <c r="BN185" i="5" s="1"/>
  <c r="BA177" i="5"/>
  <c r="BF177" i="5" s="1"/>
  <c r="BN177" i="5" s="1"/>
  <c r="BA170" i="5"/>
  <c r="BF170" i="5" s="1"/>
  <c r="BN170" i="5" s="1"/>
  <c r="BA162" i="5"/>
  <c r="BF162" i="5" s="1"/>
  <c r="BN162" i="5" s="1"/>
  <c r="BA154" i="5"/>
  <c r="BF154" i="5" s="1"/>
  <c r="BN154" i="5" s="1"/>
  <c r="BA146" i="5"/>
  <c r="BF146" i="5" s="1"/>
  <c r="BN146" i="5" s="1"/>
  <c r="BA138" i="5"/>
  <c r="BF138" i="5" s="1"/>
  <c r="BN138" i="5" s="1"/>
  <c r="BA130" i="5"/>
  <c r="BF130" i="5" s="1"/>
  <c r="BN130" i="5" s="1"/>
  <c r="BA163" i="5"/>
  <c r="BF163" i="5" s="1"/>
  <c r="BN163" i="5" s="1"/>
  <c r="BA153" i="5"/>
  <c r="BF153" i="5" s="1"/>
  <c r="BN153" i="5" s="1"/>
  <c r="BA145" i="5"/>
  <c r="BF145" i="5" s="1"/>
  <c r="BN145" i="5" s="1"/>
  <c r="BA137" i="5"/>
  <c r="BF137" i="5" s="1"/>
  <c r="BN137" i="5" s="1"/>
  <c r="BA129" i="5"/>
  <c r="BF129" i="5" s="1"/>
  <c r="BN129" i="5" s="1"/>
  <c r="BA211" i="5"/>
  <c r="BF211" i="5" s="1"/>
  <c r="BN211" i="5" s="1"/>
  <c r="BA203" i="5"/>
  <c r="BF203" i="5" s="1"/>
  <c r="BN203" i="5" s="1"/>
  <c r="BA195" i="5"/>
  <c r="BF195" i="5" s="1"/>
  <c r="BN195" i="5" s="1"/>
  <c r="BA187" i="5"/>
  <c r="BF187" i="5" s="1"/>
  <c r="BN187" i="5" s="1"/>
  <c r="BA179" i="5"/>
  <c r="BF179" i="5" s="1"/>
  <c r="BN179" i="5" s="1"/>
  <c r="BA168" i="5"/>
  <c r="BF168" i="5" s="1"/>
  <c r="BN168" i="5" s="1"/>
  <c r="BA160" i="5"/>
  <c r="BF160" i="5" s="1"/>
  <c r="BN160" i="5" s="1"/>
  <c r="BA152" i="5"/>
  <c r="BF152" i="5" s="1"/>
  <c r="BN152" i="5" s="1"/>
  <c r="BA144" i="5"/>
  <c r="BF144" i="5" s="1"/>
  <c r="BN144" i="5" s="1"/>
  <c r="BA136" i="5"/>
  <c r="BF136" i="5" s="1"/>
  <c r="BN136" i="5" s="1"/>
  <c r="BA128" i="5"/>
  <c r="BF128" i="5" s="1"/>
  <c r="BN128" i="5" s="1"/>
  <c r="BA77" i="5"/>
  <c r="BF77" i="5" s="1"/>
  <c r="BN77" i="5" s="1"/>
  <c r="BA35" i="5"/>
  <c r="BF35" i="5" s="1"/>
  <c r="BN35" i="5" s="1"/>
  <c r="BA82" i="5"/>
  <c r="BF82" i="5" s="1"/>
  <c r="BN82" i="5" s="1"/>
  <c r="BA69" i="5"/>
  <c r="BF69" i="5" s="1"/>
  <c r="BN69" i="5" s="1"/>
  <c r="BA31" i="5"/>
  <c r="BF31" i="5" s="1"/>
  <c r="BN31" i="5" s="1"/>
  <c r="BA80" i="5"/>
  <c r="BF80" i="5" s="1"/>
  <c r="BN80" i="5" s="1"/>
  <c r="BA21" i="5"/>
  <c r="BF21" i="5" s="1"/>
  <c r="BN21" i="5" s="1"/>
  <c r="BA66" i="5"/>
  <c r="BF66" i="5" s="1"/>
  <c r="BN66" i="5" s="1"/>
  <c r="BA60" i="5"/>
  <c r="BF60" i="5" s="1"/>
  <c r="BN60" i="5" s="1"/>
  <c r="BA119" i="5"/>
  <c r="BF119" i="5" s="1"/>
  <c r="BN119" i="5" s="1"/>
  <c r="BA48" i="5"/>
  <c r="BF48" i="5" s="1"/>
  <c r="BN48" i="5" s="1"/>
  <c r="BA92" i="5"/>
  <c r="BF92" i="5" s="1"/>
  <c r="BN92" i="5" s="1"/>
  <c r="BA62" i="5"/>
  <c r="BF62" i="5" s="1"/>
  <c r="BN62" i="5" s="1"/>
  <c r="BA84" i="5"/>
  <c r="BF84" i="5" s="1"/>
  <c r="BN84" i="5" s="1"/>
  <c r="BA161" i="5"/>
  <c r="BF161" i="5" s="1"/>
  <c r="BN161" i="5" s="1"/>
  <c r="BA151" i="5"/>
  <c r="BF151" i="5" s="1"/>
  <c r="BN151" i="5" s="1"/>
  <c r="BA143" i="5"/>
  <c r="BF143" i="5" s="1"/>
  <c r="BN143" i="5" s="1"/>
  <c r="BA135" i="5"/>
  <c r="BF135" i="5" s="1"/>
  <c r="BN135" i="5" s="1"/>
  <c r="BA127" i="5"/>
  <c r="BF127" i="5" s="1"/>
  <c r="BN127" i="5" s="1"/>
  <c r="BA205" i="5"/>
  <c r="BF205" i="5" s="1"/>
  <c r="BN205" i="5" s="1"/>
  <c r="BA197" i="5"/>
  <c r="BF197" i="5" s="1"/>
  <c r="BN197" i="5" s="1"/>
  <c r="BA189" i="5"/>
  <c r="BF189" i="5" s="1"/>
  <c r="BN189" i="5" s="1"/>
  <c r="BA181" i="5"/>
  <c r="BF181" i="5" s="1"/>
  <c r="BN181" i="5" s="1"/>
  <c r="BA173" i="5"/>
  <c r="BF173" i="5" s="1"/>
  <c r="BN173" i="5" s="1"/>
  <c r="BA166" i="5"/>
  <c r="BF166" i="5" s="1"/>
  <c r="BN166" i="5" s="1"/>
  <c r="BA158" i="5"/>
  <c r="BF158" i="5" s="1"/>
  <c r="BN158" i="5" s="1"/>
  <c r="BA150" i="5"/>
  <c r="BF150" i="5" s="1"/>
  <c r="BN150" i="5" s="1"/>
  <c r="BA142" i="5"/>
  <c r="BF142" i="5" s="1"/>
  <c r="BN142" i="5" s="1"/>
  <c r="BA134" i="5"/>
  <c r="BF134" i="5" s="1"/>
  <c r="BN134" i="5" s="1"/>
  <c r="BA169" i="5"/>
  <c r="BF169" i="5" s="1"/>
  <c r="BN169" i="5" s="1"/>
  <c r="BA157" i="5"/>
  <c r="BF157" i="5" s="1"/>
  <c r="BN157" i="5" s="1"/>
  <c r="BA149" i="5"/>
  <c r="BF149" i="5" s="1"/>
  <c r="BN149" i="5" s="1"/>
  <c r="BA141" i="5"/>
  <c r="BF141" i="5" s="1"/>
  <c r="BN141" i="5" s="1"/>
  <c r="BA133" i="5"/>
  <c r="BF133" i="5" s="1"/>
  <c r="BN133" i="5" s="1"/>
  <c r="BA207" i="5"/>
  <c r="BF207" i="5" s="1"/>
  <c r="BN207" i="5" s="1"/>
  <c r="BA199" i="5"/>
  <c r="BF199" i="5" s="1"/>
  <c r="BN199" i="5" s="1"/>
  <c r="BA191" i="5"/>
  <c r="BF191" i="5" s="1"/>
  <c r="BN191" i="5" s="1"/>
  <c r="BA183" i="5"/>
  <c r="BF183" i="5" s="1"/>
  <c r="BN183" i="5" s="1"/>
  <c r="BA175" i="5"/>
  <c r="BF175" i="5" s="1"/>
  <c r="BN175" i="5" s="1"/>
  <c r="BA171" i="5"/>
  <c r="BF171" i="5" s="1"/>
  <c r="BN171" i="5" s="1"/>
  <c r="BA164" i="5"/>
  <c r="BF164" i="5" s="1"/>
  <c r="BN164" i="5" s="1"/>
  <c r="BA156" i="5"/>
  <c r="BF156" i="5" s="1"/>
  <c r="BN156" i="5" s="1"/>
  <c r="BA148" i="5"/>
  <c r="BF148" i="5" s="1"/>
  <c r="BN148" i="5" s="1"/>
  <c r="BA140" i="5"/>
  <c r="BF140" i="5" s="1"/>
  <c r="BN140" i="5" s="1"/>
  <c r="BA132" i="5"/>
  <c r="BF132" i="5" s="1"/>
  <c r="BN132" i="5" s="1"/>
  <c r="BA109" i="5"/>
  <c r="BF109" i="5" s="1"/>
  <c r="BN109" i="5" s="1"/>
  <c r="BA45" i="5"/>
  <c r="BF45" i="5" s="1"/>
  <c r="BN45" i="5" s="1"/>
  <c r="BA51" i="5"/>
  <c r="BF51" i="5" s="1"/>
  <c r="BN51" i="5" s="1"/>
  <c r="BA19" i="5"/>
  <c r="BF19" i="5" s="1"/>
  <c r="BN19" i="5" s="1"/>
  <c r="BA98" i="5"/>
  <c r="BF98" i="5" s="1"/>
  <c r="BN98" i="5" s="1"/>
  <c r="BA121" i="5"/>
  <c r="BF121" i="5" s="1"/>
  <c r="BN121" i="5" s="1"/>
  <c r="BA101" i="5"/>
  <c r="BF101" i="5" s="1"/>
  <c r="BN101" i="5" s="1"/>
  <c r="BA37" i="5"/>
  <c r="BF37" i="5" s="1"/>
  <c r="BN37" i="5" s="1"/>
  <c r="BA47" i="5"/>
  <c r="BF47" i="5" s="1"/>
  <c r="BN47" i="5" s="1"/>
  <c r="BA15" i="5"/>
  <c r="BF15" i="5" s="1"/>
  <c r="BN15" i="5" s="1"/>
  <c r="BA96" i="5"/>
  <c r="BF96" i="5" s="1"/>
  <c r="BN96" i="5" s="1"/>
  <c r="BA113" i="5"/>
  <c r="BF113" i="5" s="1"/>
  <c r="BN113" i="5" s="1"/>
  <c r="BA49" i="5"/>
  <c r="BF49" i="5" s="1"/>
  <c r="BN49" i="5" s="1"/>
  <c r="BA115" i="5"/>
  <c r="BF115" i="5" s="1"/>
  <c r="BN115" i="5" s="1"/>
  <c r="BA79" i="5"/>
  <c r="BF79" i="5" s="1"/>
  <c r="BN79" i="5" s="1"/>
  <c r="BA50" i="5"/>
  <c r="BF50" i="5" s="1"/>
  <c r="BN50" i="5" s="1"/>
  <c r="BA18" i="5"/>
  <c r="BF18" i="5" s="1"/>
  <c r="BN18" i="5" s="1"/>
  <c r="BA44" i="5"/>
  <c r="BF44" i="5" s="1"/>
  <c r="BN44" i="5" s="1"/>
  <c r="BA57" i="5"/>
  <c r="BF57" i="5" s="1"/>
  <c r="BN57" i="5" s="1"/>
  <c r="BA87" i="5"/>
  <c r="BF87" i="5" s="1"/>
  <c r="BN87" i="5" s="1"/>
  <c r="BA22" i="5"/>
  <c r="BF22" i="5" s="1"/>
  <c r="BN22" i="5" s="1"/>
  <c r="BA16" i="5"/>
  <c r="BF16" i="5" s="1"/>
  <c r="BN16" i="5" s="1"/>
  <c r="BA108" i="5"/>
  <c r="BF108" i="5" s="1"/>
  <c r="BN108" i="5" s="1"/>
  <c r="BA73" i="5"/>
  <c r="BF73" i="5" s="1"/>
  <c r="BN73" i="5" s="1"/>
  <c r="BA95" i="5"/>
  <c r="BF95" i="5" s="1"/>
  <c r="BN95" i="5" s="1"/>
  <c r="BA30" i="5"/>
  <c r="BF30" i="5" s="1"/>
  <c r="BN30" i="5" s="1"/>
  <c r="BA24" i="5"/>
  <c r="BF24" i="5" s="1"/>
  <c r="BN24" i="5" s="1"/>
  <c r="BA94" i="5"/>
  <c r="BF94" i="5" s="1"/>
  <c r="BN94" i="5" s="1"/>
  <c r="BA118" i="5"/>
  <c r="BF118" i="5" s="1"/>
  <c r="BN118" i="5" s="1"/>
  <c r="BA93" i="5"/>
  <c r="BF93" i="5" s="1"/>
  <c r="BN93" i="5" s="1"/>
  <c r="BA61" i="5"/>
  <c r="BF61" i="5" s="1"/>
  <c r="BN61" i="5" s="1"/>
  <c r="BA29" i="5"/>
  <c r="BF29" i="5" s="1"/>
  <c r="BN29" i="5" s="1"/>
  <c r="BA59" i="5"/>
  <c r="BF59" i="5" s="1"/>
  <c r="BN59" i="5" s="1"/>
  <c r="BA43" i="5"/>
  <c r="BF43" i="5" s="1"/>
  <c r="BN43" i="5" s="1"/>
  <c r="BA27" i="5"/>
  <c r="BF27" i="5" s="1"/>
  <c r="BN27" i="5" s="1"/>
  <c r="BA124" i="5"/>
  <c r="BF124" i="5" s="1"/>
  <c r="BN124" i="5" s="1"/>
  <c r="BA106" i="5"/>
  <c r="BF106" i="5" s="1"/>
  <c r="BN106" i="5" s="1"/>
  <c r="BA90" i="5"/>
  <c r="BF90" i="5" s="1"/>
  <c r="BN90" i="5" s="1"/>
  <c r="BA74" i="5"/>
  <c r="BF74" i="5" s="1"/>
  <c r="BN74" i="5" s="1"/>
  <c r="BA105" i="5"/>
  <c r="BF105" i="5" s="1"/>
  <c r="BN105" i="5" s="1"/>
  <c r="BA117" i="5"/>
  <c r="BF117" i="5" s="1"/>
  <c r="BN117" i="5" s="1"/>
  <c r="BA85" i="5"/>
  <c r="BF85" i="5" s="1"/>
  <c r="BN85" i="5" s="1"/>
  <c r="BA53" i="5"/>
  <c r="BF53" i="5" s="1"/>
  <c r="BN53" i="5" s="1"/>
  <c r="BA83" i="5"/>
  <c r="BF83" i="5" s="1"/>
  <c r="BN83" i="5" s="1"/>
  <c r="BA55" i="5"/>
  <c r="BF55" i="5" s="1"/>
  <c r="BN55" i="5" s="1"/>
  <c r="BA39" i="5"/>
  <c r="BF39" i="5" s="1"/>
  <c r="BN39" i="5" s="1"/>
  <c r="BA23" i="5"/>
  <c r="BF23" i="5" s="1"/>
  <c r="BN23" i="5" s="1"/>
  <c r="BA120" i="5"/>
  <c r="BF120" i="5" s="1"/>
  <c r="BN120" i="5" s="1"/>
  <c r="BA104" i="5"/>
  <c r="BF104" i="5" s="1"/>
  <c r="BN104" i="5" s="1"/>
  <c r="BA88" i="5"/>
  <c r="BF88" i="5" s="1"/>
  <c r="BN88" i="5" s="1"/>
  <c r="BA72" i="5"/>
  <c r="BF72" i="5" s="1"/>
  <c r="BN72" i="5" s="1"/>
  <c r="BA97" i="5"/>
  <c r="BF97" i="5" s="1"/>
  <c r="BN97" i="5" s="1"/>
  <c r="BA65" i="5"/>
  <c r="BF65" i="5" s="1"/>
  <c r="BN65" i="5" s="1"/>
  <c r="BA33" i="5"/>
  <c r="BF33" i="5" s="1"/>
  <c r="BN33" i="5" s="1"/>
  <c r="BA13" i="5"/>
  <c r="BF13" i="5" s="1"/>
  <c r="BN13" i="5" s="1"/>
  <c r="BA107" i="5"/>
  <c r="BF107" i="5" s="1"/>
  <c r="BN107" i="5" s="1"/>
  <c r="BA91" i="5"/>
  <c r="BF91" i="5" s="1"/>
  <c r="BN91" i="5" s="1"/>
  <c r="BA71" i="5"/>
  <c r="BF71" i="5" s="1"/>
  <c r="BN71" i="5" s="1"/>
  <c r="BA58" i="5"/>
  <c r="BF58" i="5" s="1"/>
  <c r="BN58" i="5" s="1"/>
  <c r="BA42" i="5"/>
  <c r="BF42" i="5" s="1"/>
  <c r="BN42" i="5" s="1"/>
  <c r="BA26" i="5"/>
  <c r="BF26" i="5" s="1"/>
  <c r="BN26" i="5" s="1"/>
  <c r="BA68" i="5"/>
  <c r="BF68" i="5" s="1"/>
  <c r="BN68" i="5" s="1"/>
  <c r="BA52" i="5"/>
  <c r="BF52" i="5" s="1"/>
  <c r="BN52" i="5" s="1"/>
  <c r="BA36" i="5"/>
  <c r="BF36" i="5" s="1"/>
  <c r="BN36" i="5" s="1"/>
  <c r="BA20" i="5"/>
  <c r="BF20" i="5" s="1"/>
  <c r="BN20" i="5" s="1"/>
  <c r="BA25" i="5"/>
  <c r="BF25" i="5" s="1"/>
  <c r="BN25" i="5" s="1"/>
  <c r="BA103" i="5"/>
  <c r="BF103" i="5" s="1"/>
  <c r="BN103" i="5" s="1"/>
  <c r="BA70" i="5"/>
  <c r="BF70" i="5" s="1"/>
  <c r="BN70" i="5" s="1"/>
  <c r="BA38" i="5"/>
  <c r="BF38" i="5" s="1"/>
  <c r="BN38" i="5" s="1"/>
  <c r="BA64" i="5"/>
  <c r="BF64" i="5" s="1"/>
  <c r="BN64" i="5" s="1"/>
  <c r="BA32" i="5"/>
  <c r="BF32" i="5" s="1"/>
  <c r="BN32" i="5" s="1"/>
  <c r="BA12" i="5"/>
  <c r="BF12" i="5" s="1"/>
  <c r="BA114" i="5"/>
  <c r="BF114" i="5" s="1"/>
  <c r="BN114" i="5" s="1"/>
  <c r="BA100" i="5"/>
  <c r="BF100" i="5" s="1"/>
  <c r="BN100" i="5" s="1"/>
  <c r="BA76" i="5"/>
  <c r="BF76" i="5" s="1"/>
  <c r="BN76" i="5" s="1"/>
  <c r="BA41" i="5"/>
  <c r="BF41" i="5" s="1"/>
  <c r="BN41" i="5" s="1"/>
  <c r="BA111" i="5"/>
  <c r="BF111" i="5" s="1"/>
  <c r="BN111" i="5" s="1"/>
  <c r="BA75" i="5"/>
  <c r="BF75" i="5" s="1"/>
  <c r="BN75" i="5" s="1"/>
  <c r="BA46" i="5"/>
  <c r="BF46" i="5" s="1"/>
  <c r="BN46" i="5" s="1"/>
  <c r="BA14" i="5"/>
  <c r="BF14" i="5" s="1"/>
  <c r="BN14" i="5" s="1"/>
  <c r="BA40" i="5"/>
  <c r="BF40" i="5" s="1"/>
  <c r="BN40" i="5" s="1"/>
  <c r="BA110" i="5"/>
  <c r="BF110" i="5" s="1"/>
  <c r="BN110" i="5" s="1"/>
  <c r="BA78" i="5"/>
  <c r="BF78" i="5" s="1"/>
  <c r="BN78" i="5" s="1"/>
  <c r="BA86" i="5"/>
  <c r="BF86" i="5" s="1"/>
  <c r="BN86" i="5" s="1"/>
  <c r="BA125" i="5"/>
  <c r="BF125" i="5" s="1"/>
  <c r="BN125" i="5" s="1"/>
  <c r="BA102" i="5"/>
  <c r="BF102" i="5" s="1"/>
  <c r="BN102" i="5" s="1"/>
  <c r="BO121" i="5" l="1"/>
  <c r="M121" i="6"/>
  <c r="BO169" i="5"/>
  <c r="M169" i="6"/>
  <c r="BO60" i="5"/>
  <c r="M60" i="6"/>
  <c r="BO142" i="5"/>
  <c r="M142" i="6"/>
  <c r="BO21" i="5"/>
  <c r="M21" i="6"/>
  <c r="BO180" i="5"/>
  <c r="M180" i="6"/>
  <c r="BO163" i="5"/>
  <c r="M163" i="6"/>
  <c r="BO74" i="5"/>
  <c r="M74" i="6"/>
  <c r="BO69" i="5"/>
  <c r="M69" i="6"/>
  <c r="BO44" i="5"/>
  <c r="M44" i="6"/>
  <c r="BO138" i="5"/>
  <c r="M138" i="6"/>
  <c r="BO18" i="5"/>
  <c r="M18" i="6"/>
  <c r="BO196" i="5"/>
  <c r="M196" i="6"/>
  <c r="BO107" i="5"/>
  <c r="M107" i="6"/>
  <c r="BO197" i="5"/>
  <c r="M197" i="6"/>
  <c r="BO200" i="5"/>
  <c r="M200" i="6"/>
  <c r="BO13" i="5"/>
  <c r="M13" i="6"/>
  <c r="BO205" i="5"/>
  <c r="M205" i="6"/>
  <c r="BO204" i="5"/>
  <c r="M204" i="6"/>
  <c r="BO33" i="5"/>
  <c r="M33" i="6"/>
  <c r="BO127" i="5"/>
  <c r="M127" i="6"/>
  <c r="BO208" i="5"/>
  <c r="M208" i="6"/>
  <c r="BO59" i="5"/>
  <c r="M59" i="6"/>
  <c r="BO159" i="5"/>
  <c r="M159" i="6"/>
  <c r="BO191" i="5"/>
  <c r="M191" i="6"/>
  <c r="BO174" i="5"/>
  <c r="M174" i="6"/>
  <c r="BO89" i="5"/>
  <c r="M89" i="6"/>
  <c r="BO96" i="5"/>
  <c r="M96" i="6"/>
  <c r="BO178" i="5"/>
  <c r="M178" i="6"/>
  <c r="BO67" i="5"/>
  <c r="M67" i="6"/>
  <c r="BO203" i="5"/>
  <c r="M203" i="6"/>
  <c r="BO98" i="5"/>
  <c r="M98" i="6"/>
  <c r="BO165" i="5"/>
  <c r="M165" i="6"/>
  <c r="BO51" i="5"/>
  <c r="M51" i="6"/>
  <c r="BO176" i="5"/>
  <c r="M176" i="6"/>
  <c r="BO117" i="5"/>
  <c r="M117" i="6"/>
  <c r="BO87" i="5"/>
  <c r="M87" i="6"/>
  <c r="BO57" i="5"/>
  <c r="M57" i="6"/>
  <c r="BO130" i="5"/>
  <c r="M130" i="6"/>
  <c r="BO71" i="5"/>
  <c r="M71" i="6"/>
  <c r="BO148" i="5"/>
  <c r="M148" i="6"/>
  <c r="BO192" i="5"/>
  <c r="M192" i="6"/>
  <c r="BO111" i="5"/>
  <c r="M111" i="6"/>
  <c r="BO156" i="5"/>
  <c r="M156" i="6"/>
  <c r="BO146" i="5"/>
  <c r="M146" i="6"/>
  <c r="BO41" i="5"/>
  <c r="M41" i="6"/>
  <c r="BO164" i="5"/>
  <c r="M164" i="6"/>
  <c r="BO77" i="5"/>
  <c r="M77" i="6"/>
  <c r="BO79" i="5"/>
  <c r="M79" i="6"/>
  <c r="BO162" i="5"/>
  <c r="M162" i="6"/>
  <c r="BO43" i="5"/>
  <c r="M43" i="6"/>
  <c r="BO136" i="5"/>
  <c r="M136" i="6"/>
  <c r="BO49" i="5"/>
  <c r="M49" i="6"/>
  <c r="BO144" i="5"/>
  <c r="M144" i="6"/>
  <c r="BO112" i="5"/>
  <c r="M112" i="6"/>
  <c r="BO29" i="5"/>
  <c r="M29" i="6"/>
  <c r="BO152" i="5"/>
  <c r="M152" i="6"/>
  <c r="BO72" i="5"/>
  <c r="M72" i="6"/>
  <c r="BO199" i="5"/>
  <c r="M199" i="6"/>
  <c r="BO193" i="5"/>
  <c r="M193" i="6"/>
  <c r="BO88" i="5"/>
  <c r="M88" i="6"/>
  <c r="BO15" i="5"/>
  <c r="M15" i="6"/>
  <c r="BO161" i="5"/>
  <c r="M161" i="6"/>
  <c r="BO168" i="5"/>
  <c r="M168" i="6"/>
  <c r="BO201" i="5"/>
  <c r="M201" i="6"/>
  <c r="BO182" i="5"/>
  <c r="M182" i="6"/>
  <c r="BO81" i="5"/>
  <c r="M81" i="6"/>
  <c r="BO30" i="5"/>
  <c r="M30" i="6"/>
  <c r="BO125" i="5"/>
  <c r="M125" i="6"/>
  <c r="BO155" i="5"/>
  <c r="M155" i="6"/>
  <c r="BO19" i="5"/>
  <c r="M19" i="6"/>
  <c r="BO172" i="5"/>
  <c r="M172" i="6"/>
  <c r="BO110" i="5"/>
  <c r="M110" i="6"/>
  <c r="BO167" i="5"/>
  <c r="M167" i="6"/>
  <c r="BO153" i="5"/>
  <c r="M153" i="6"/>
  <c r="BO31" i="5"/>
  <c r="M31" i="6"/>
  <c r="BO46" i="5"/>
  <c r="M46" i="6"/>
  <c r="BO140" i="5"/>
  <c r="M140" i="6"/>
  <c r="BO188" i="5"/>
  <c r="M188" i="6"/>
  <c r="BO90" i="5"/>
  <c r="M90" i="6"/>
  <c r="BO82" i="5"/>
  <c r="M82" i="6"/>
  <c r="BO91" i="5"/>
  <c r="M91" i="6"/>
  <c r="BO189" i="5"/>
  <c r="M189" i="6"/>
  <c r="BO56" i="5"/>
  <c r="M56" i="6"/>
  <c r="BO124" i="5"/>
  <c r="M124" i="6"/>
  <c r="BO122" i="5"/>
  <c r="M122" i="6"/>
  <c r="BO115" i="5"/>
  <c r="M115" i="6"/>
  <c r="BO170" i="5"/>
  <c r="M170" i="6"/>
  <c r="BO65" i="5"/>
  <c r="M65" i="6"/>
  <c r="BO135" i="5"/>
  <c r="M135" i="6"/>
  <c r="BO113" i="5"/>
  <c r="M113" i="6"/>
  <c r="BO185" i="5"/>
  <c r="M185" i="6"/>
  <c r="BO61" i="5"/>
  <c r="M61" i="6"/>
  <c r="BO160" i="5"/>
  <c r="M160" i="6"/>
  <c r="BO93" i="5"/>
  <c r="M93" i="6"/>
  <c r="BO207" i="5"/>
  <c r="M207" i="6"/>
  <c r="BO38" i="5"/>
  <c r="M38" i="6"/>
  <c r="BO104" i="5"/>
  <c r="M104" i="6"/>
  <c r="BO118" i="5"/>
  <c r="M118" i="6"/>
  <c r="BO47" i="5"/>
  <c r="M47" i="6"/>
  <c r="BO133" i="5"/>
  <c r="M133" i="6"/>
  <c r="BO84" i="5"/>
  <c r="M84" i="6"/>
  <c r="BO179" i="5"/>
  <c r="M179" i="6"/>
  <c r="BO209" i="5"/>
  <c r="M209" i="6"/>
  <c r="BO186" i="5"/>
  <c r="M186" i="6"/>
  <c r="BO116" i="5"/>
  <c r="M116" i="6"/>
  <c r="BO48" i="5"/>
  <c r="M48" i="6"/>
  <c r="BO211" i="5"/>
  <c r="M211" i="6"/>
  <c r="BO134" i="5"/>
  <c r="M134" i="6"/>
  <c r="BO137" i="5"/>
  <c r="M137" i="6"/>
  <c r="BO150" i="5"/>
  <c r="M150" i="6"/>
  <c r="BO158" i="5"/>
  <c r="M158" i="6"/>
  <c r="BO42" i="5"/>
  <c r="M42" i="6"/>
  <c r="BO17" i="5"/>
  <c r="M17" i="6"/>
  <c r="BO58" i="5"/>
  <c r="M58" i="6"/>
  <c r="BO173" i="5"/>
  <c r="M173" i="6"/>
  <c r="BO54" i="5"/>
  <c r="M54" i="6"/>
  <c r="BO75" i="5"/>
  <c r="M75" i="6"/>
  <c r="BO181" i="5"/>
  <c r="M181" i="6"/>
  <c r="BO34" i="5"/>
  <c r="M34" i="6"/>
  <c r="BO106" i="5"/>
  <c r="M106" i="6"/>
  <c r="BO35" i="5"/>
  <c r="M35" i="6"/>
  <c r="BO50" i="5"/>
  <c r="M50" i="6"/>
  <c r="BO154" i="5"/>
  <c r="M154" i="6"/>
  <c r="BO76" i="5"/>
  <c r="M76" i="6"/>
  <c r="BO27" i="5"/>
  <c r="M27" i="6"/>
  <c r="BO171" i="5"/>
  <c r="M171" i="6"/>
  <c r="BO128" i="5"/>
  <c r="M128" i="6"/>
  <c r="BO100" i="5"/>
  <c r="M100" i="6"/>
  <c r="BO175" i="5"/>
  <c r="M175" i="6"/>
  <c r="BO99" i="5"/>
  <c r="M99" i="6"/>
  <c r="BO114" i="5"/>
  <c r="M114" i="6"/>
  <c r="BO183" i="5"/>
  <c r="M183" i="6"/>
  <c r="BO177" i="5"/>
  <c r="M177" i="6"/>
  <c r="BO97" i="5"/>
  <c r="M97" i="6"/>
  <c r="BO143" i="5"/>
  <c r="M143" i="6"/>
  <c r="BO32" i="5"/>
  <c r="M32" i="6"/>
  <c r="BO151" i="5"/>
  <c r="M151" i="6"/>
  <c r="BO64" i="5"/>
  <c r="M64" i="6"/>
  <c r="BO70" i="5"/>
  <c r="M70" i="6"/>
  <c r="BO120" i="5"/>
  <c r="M120" i="6"/>
  <c r="BO94" i="5"/>
  <c r="M94" i="6"/>
  <c r="BO37" i="5"/>
  <c r="M37" i="6"/>
  <c r="BO141" i="5"/>
  <c r="M141" i="6"/>
  <c r="BO62" i="5"/>
  <c r="M62" i="6"/>
  <c r="BO187" i="5"/>
  <c r="M187" i="6"/>
  <c r="BO131" i="5"/>
  <c r="M131" i="6"/>
  <c r="BO190" i="5"/>
  <c r="M190" i="6"/>
  <c r="BO28" i="5"/>
  <c r="M28" i="6"/>
  <c r="BO102" i="5"/>
  <c r="M102" i="6"/>
  <c r="BO25" i="5"/>
  <c r="M25" i="6"/>
  <c r="BO39" i="5"/>
  <c r="M39" i="6"/>
  <c r="BO157" i="5"/>
  <c r="M157" i="6"/>
  <c r="BO147" i="5"/>
  <c r="M147" i="6"/>
  <c r="BO198" i="5"/>
  <c r="M198" i="6"/>
  <c r="BO20" i="5"/>
  <c r="M20" i="6"/>
  <c r="BO55" i="5"/>
  <c r="M55" i="6"/>
  <c r="BO95" i="5"/>
  <c r="M95" i="6"/>
  <c r="BO119" i="5"/>
  <c r="M119" i="6"/>
  <c r="BO202" i="5"/>
  <c r="M202" i="6"/>
  <c r="BO86" i="5"/>
  <c r="M86" i="6"/>
  <c r="BO36" i="5"/>
  <c r="M36" i="6"/>
  <c r="BO83" i="5"/>
  <c r="M83" i="6"/>
  <c r="BO73" i="5"/>
  <c r="M73" i="6"/>
  <c r="BO129" i="5"/>
  <c r="M129" i="6"/>
  <c r="BO206" i="5"/>
  <c r="M206" i="6"/>
  <c r="BO78" i="5"/>
  <c r="M78" i="6"/>
  <c r="BO52" i="5"/>
  <c r="M52" i="6"/>
  <c r="BO53" i="5"/>
  <c r="M53" i="6"/>
  <c r="BO108" i="5"/>
  <c r="M108" i="6"/>
  <c r="BO66" i="5"/>
  <c r="M66" i="6"/>
  <c r="BO210" i="5"/>
  <c r="M210" i="6"/>
  <c r="BO68" i="5"/>
  <c r="M68" i="6"/>
  <c r="BO85" i="5"/>
  <c r="M85" i="6"/>
  <c r="BO16" i="5"/>
  <c r="M16" i="6"/>
  <c r="BO45" i="5"/>
  <c r="M45" i="6"/>
  <c r="BO145" i="5"/>
  <c r="M145" i="6"/>
  <c r="BO40" i="5"/>
  <c r="M40" i="6"/>
  <c r="BO26" i="5"/>
  <c r="M26" i="6"/>
  <c r="BO22" i="5"/>
  <c r="M22" i="6"/>
  <c r="BO109" i="5"/>
  <c r="M109" i="6"/>
  <c r="BO80" i="5"/>
  <c r="M80" i="6"/>
  <c r="BO123" i="5"/>
  <c r="M123" i="6"/>
  <c r="BO14" i="5"/>
  <c r="M14" i="6"/>
  <c r="BO105" i="5"/>
  <c r="M105" i="6"/>
  <c r="BO132" i="5"/>
  <c r="M132" i="6"/>
  <c r="BO166" i="5"/>
  <c r="M166" i="6"/>
  <c r="BO184" i="5"/>
  <c r="M184" i="6"/>
  <c r="BO103" i="5"/>
  <c r="M103" i="6"/>
  <c r="BO23" i="5"/>
  <c r="M23" i="6"/>
  <c r="BO24" i="5"/>
  <c r="M24" i="6"/>
  <c r="BO101" i="5"/>
  <c r="M101" i="6"/>
  <c r="BO149" i="5"/>
  <c r="M149" i="6"/>
  <c r="BO92" i="5"/>
  <c r="M92" i="6"/>
  <c r="BO195" i="5"/>
  <c r="M195" i="6"/>
  <c r="BO139" i="5"/>
  <c r="M139" i="6"/>
  <c r="BO194" i="5"/>
  <c r="M194" i="6"/>
  <c r="BO63" i="5"/>
  <c r="M63" i="6"/>
  <c r="BN12" i="5"/>
  <c r="M12" i="6" s="1"/>
  <c r="BF7" i="5"/>
  <c r="BE159" i="5"/>
  <c r="BK159" i="5"/>
  <c r="BE165" i="5"/>
  <c r="BK165" i="5"/>
  <c r="BE30" i="5"/>
  <c r="BK30" i="5"/>
  <c r="BE70" i="5"/>
  <c r="BK70" i="5"/>
  <c r="BE110" i="5"/>
  <c r="BK110" i="5"/>
  <c r="BE25" i="5"/>
  <c r="BK25" i="5"/>
  <c r="BE65" i="5"/>
  <c r="BK65" i="5"/>
  <c r="BE105" i="5"/>
  <c r="BK105" i="5"/>
  <c r="BE117" i="5"/>
  <c r="BK117" i="5"/>
  <c r="BE190" i="5"/>
  <c r="BK190" i="5"/>
  <c r="BE155" i="5"/>
  <c r="BK155" i="5"/>
  <c r="BE161" i="5"/>
  <c r="BK161" i="5"/>
  <c r="BE32" i="5"/>
  <c r="BK32" i="5"/>
  <c r="BE72" i="5"/>
  <c r="BK72" i="5"/>
  <c r="BE112" i="5"/>
  <c r="BK112" i="5"/>
  <c r="BE27" i="5"/>
  <c r="BK27" i="5"/>
  <c r="BE67" i="5"/>
  <c r="BK67" i="5"/>
  <c r="BE107" i="5"/>
  <c r="BK107" i="5"/>
  <c r="BE119" i="5"/>
  <c r="BK119" i="5"/>
  <c r="BE194" i="5"/>
  <c r="BK194" i="5"/>
  <c r="BE151" i="5"/>
  <c r="BK151" i="5"/>
  <c r="BE157" i="5"/>
  <c r="BK157" i="5"/>
  <c r="BE34" i="5"/>
  <c r="BK34" i="5"/>
  <c r="BE74" i="5"/>
  <c r="BK74" i="5"/>
  <c r="BE116" i="5"/>
  <c r="BK116" i="5"/>
  <c r="BE29" i="5"/>
  <c r="BK29" i="5"/>
  <c r="BE69" i="5"/>
  <c r="BK69" i="5"/>
  <c r="BE109" i="5"/>
  <c r="BK109" i="5"/>
  <c r="BE121" i="5"/>
  <c r="BK121" i="5"/>
  <c r="BE198" i="5"/>
  <c r="BK198" i="5"/>
  <c r="BE147" i="5"/>
  <c r="BK147" i="5"/>
  <c r="BE153" i="5"/>
  <c r="BK153" i="5"/>
  <c r="BE36" i="5"/>
  <c r="BK36" i="5"/>
  <c r="BE76" i="5"/>
  <c r="BK76" i="5"/>
  <c r="BE120" i="5"/>
  <c r="BK120" i="5"/>
  <c r="BE31" i="5"/>
  <c r="BK31" i="5"/>
  <c r="BE71" i="5"/>
  <c r="BK71" i="5"/>
  <c r="BE111" i="5"/>
  <c r="BK111" i="5"/>
  <c r="BE123" i="5"/>
  <c r="BK123" i="5"/>
  <c r="BE202" i="5"/>
  <c r="BK202" i="5"/>
  <c r="BE143" i="5"/>
  <c r="BK143" i="5"/>
  <c r="BE149" i="5"/>
  <c r="BK149" i="5"/>
  <c r="BE38" i="5"/>
  <c r="BK38" i="5"/>
  <c r="BE78" i="5"/>
  <c r="BK78" i="5"/>
  <c r="BE124" i="5"/>
  <c r="BK124" i="5"/>
  <c r="BE33" i="5"/>
  <c r="BK33" i="5"/>
  <c r="BE73" i="5"/>
  <c r="BK73" i="5"/>
  <c r="BE114" i="5"/>
  <c r="BK114" i="5"/>
  <c r="BE126" i="5"/>
  <c r="BK126" i="5"/>
  <c r="BE206" i="5"/>
  <c r="BK206" i="5"/>
  <c r="BE139" i="5"/>
  <c r="BK139" i="5"/>
  <c r="BE145" i="5"/>
  <c r="BK145" i="5"/>
  <c r="BE40" i="5"/>
  <c r="BK40" i="5"/>
  <c r="BE80" i="5"/>
  <c r="BK80" i="5"/>
  <c r="BE132" i="5"/>
  <c r="BK132" i="5"/>
  <c r="BE35" i="5"/>
  <c r="BK35" i="5"/>
  <c r="BE75" i="5"/>
  <c r="BK75" i="5"/>
  <c r="BE118" i="5"/>
  <c r="BK118" i="5"/>
  <c r="BE130" i="5"/>
  <c r="BK130" i="5"/>
  <c r="BE210" i="5"/>
  <c r="BK210" i="5"/>
  <c r="BE201" i="5"/>
  <c r="BK201" i="5"/>
  <c r="BE188" i="5"/>
  <c r="BK188" i="5"/>
  <c r="BE135" i="5"/>
  <c r="BK135" i="5"/>
  <c r="BE141" i="5"/>
  <c r="BK141" i="5"/>
  <c r="BE42" i="5"/>
  <c r="BK42" i="5"/>
  <c r="BE82" i="5"/>
  <c r="BK82" i="5"/>
  <c r="BE140" i="5"/>
  <c r="BK140" i="5"/>
  <c r="BE37" i="5"/>
  <c r="BK37" i="5"/>
  <c r="BE77" i="5"/>
  <c r="BK77" i="5"/>
  <c r="BE122" i="5"/>
  <c r="BK122" i="5"/>
  <c r="BE134" i="5"/>
  <c r="BK134" i="5"/>
  <c r="BE211" i="5"/>
  <c r="BK211" i="5"/>
  <c r="BE15" i="5"/>
  <c r="BK15" i="5"/>
  <c r="BE131" i="5"/>
  <c r="BK131" i="5"/>
  <c r="BE137" i="5"/>
  <c r="BK137" i="5"/>
  <c r="BE44" i="5"/>
  <c r="BK44" i="5"/>
  <c r="BE84" i="5"/>
  <c r="BK84" i="5"/>
  <c r="BE148" i="5"/>
  <c r="BK148" i="5"/>
  <c r="BE39" i="5"/>
  <c r="BK39" i="5"/>
  <c r="BE79" i="5"/>
  <c r="BK79" i="5"/>
  <c r="BE128" i="5"/>
  <c r="BK128" i="5"/>
  <c r="BE138" i="5"/>
  <c r="BK138" i="5"/>
  <c r="BE207" i="5"/>
  <c r="BK207" i="5"/>
  <c r="BE127" i="5"/>
  <c r="BK127" i="5"/>
  <c r="BE133" i="5"/>
  <c r="BK133" i="5"/>
  <c r="BE46" i="5"/>
  <c r="BK46" i="5"/>
  <c r="BE86" i="5"/>
  <c r="BK86" i="5"/>
  <c r="BE156" i="5"/>
  <c r="BK156" i="5"/>
  <c r="BE41" i="5"/>
  <c r="BK41" i="5"/>
  <c r="BE81" i="5"/>
  <c r="BK81" i="5"/>
  <c r="BE136" i="5"/>
  <c r="BK136" i="5"/>
  <c r="BE142" i="5"/>
  <c r="BK142" i="5"/>
  <c r="BE203" i="5"/>
  <c r="BK203" i="5"/>
  <c r="BE209" i="5"/>
  <c r="BK209" i="5"/>
  <c r="BE129" i="5"/>
  <c r="BK129" i="5"/>
  <c r="BE48" i="5"/>
  <c r="BK48" i="5"/>
  <c r="BE88" i="5"/>
  <c r="BK88" i="5"/>
  <c r="BE164" i="5"/>
  <c r="BK164" i="5"/>
  <c r="BE43" i="5"/>
  <c r="BK43" i="5"/>
  <c r="BE83" i="5"/>
  <c r="BK83" i="5"/>
  <c r="BE144" i="5"/>
  <c r="BK144" i="5"/>
  <c r="BE146" i="5"/>
  <c r="BK146" i="5"/>
  <c r="BE199" i="5"/>
  <c r="BK199" i="5"/>
  <c r="BE205" i="5"/>
  <c r="BK205" i="5"/>
  <c r="BE50" i="5"/>
  <c r="BK50" i="5"/>
  <c r="BE90" i="5"/>
  <c r="BK90" i="5"/>
  <c r="BE172" i="5"/>
  <c r="BK172" i="5"/>
  <c r="BE45" i="5"/>
  <c r="BK45" i="5"/>
  <c r="BE85" i="5"/>
  <c r="BK85" i="5"/>
  <c r="BE152" i="5"/>
  <c r="BK152" i="5"/>
  <c r="BE150" i="5"/>
  <c r="BK150" i="5"/>
  <c r="BE195" i="5"/>
  <c r="BK195" i="5"/>
  <c r="BE52" i="5"/>
  <c r="BK52" i="5"/>
  <c r="BE92" i="5"/>
  <c r="BK92" i="5"/>
  <c r="BE180" i="5"/>
  <c r="BK180" i="5"/>
  <c r="BE47" i="5"/>
  <c r="BK47" i="5"/>
  <c r="BE87" i="5"/>
  <c r="BK87" i="5"/>
  <c r="BE160" i="5"/>
  <c r="BK160" i="5"/>
  <c r="BE154" i="5"/>
  <c r="BK154" i="5"/>
  <c r="BE191" i="5"/>
  <c r="BK191" i="5"/>
  <c r="BE197" i="5"/>
  <c r="BK197" i="5"/>
  <c r="BE14" i="5"/>
  <c r="BK14" i="5"/>
  <c r="BE54" i="5"/>
  <c r="BK54" i="5"/>
  <c r="BE94" i="5"/>
  <c r="BK94" i="5"/>
  <c r="BE49" i="5"/>
  <c r="BK49" i="5"/>
  <c r="BE89" i="5"/>
  <c r="BK89" i="5"/>
  <c r="BE168" i="5"/>
  <c r="BK168" i="5"/>
  <c r="BE158" i="5"/>
  <c r="BK158" i="5"/>
  <c r="BE187" i="5"/>
  <c r="BK187" i="5"/>
  <c r="BE193" i="5"/>
  <c r="BK193" i="5"/>
  <c r="BE16" i="5"/>
  <c r="BK16" i="5"/>
  <c r="BE96" i="5"/>
  <c r="BK96" i="5"/>
  <c r="BE183" i="5"/>
  <c r="BK183" i="5"/>
  <c r="BE189" i="5"/>
  <c r="BK189" i="5"/>
  <c r="BE18" i="5"/>
  <c r="BK18" i="5"/>
  <c r="BE58" i="5"/>
  <c r="BK58" i="5"/>
  <c r="BE98" i="5"/>
  <c r="BK98" i="5"/>
  <c r="BE204" i="5"/>
  <c r="BK204" i="5"/>
  <c r="BE53" i="5"/>
  <c r="BK53" i="5"/>
  <c r="BE93" i="5"/>
  <c r="BK93" i="5"/>
  <c r="BE184" i="5"/>
  <c r="BK184" i="5"/>
  <c r="BE166" i="5"/>
  <c r="BK166" i="5"/>
  <c r="BE179" i="5"/>
  <c r="BK179" i="5"/>
  <c r="BE185" i="5"/>
  <c r="BK185" i="5"/>
  <c r="BE20" i="5"/>
  <c r="BK20" i="5"/>
  <c r="BE60" i="5"/>
  <c r="BK60" i="5"/>
  <c r="BE100" i="5"/>
  <c r="BK100" i="5"/>
  <c r="BE13" i="5"/>
  <c r="BK13" i="5"/>
  <c r="BE55" i="5"/>
  <c r="BK55" i="5"/>
  <c r="BE95" i="5"/>
  <c r="BK95" i="5"/>
  <c r="BE192" i="5"/>
  <c r="BK192" i="5"/>
  <c r="BE170" i="5"/>
  <c r="BK170" i="5"/>
  <c r="BE175" i="5"/>
  <c r="BK175" i="5"/>
  <c r="BE181" i="5"/>
  <c r="BK181" i="5"/>
  <c r="BE22" i="5"/>
  <c r="BK22" i="5"/>
  <c r="BE62" i="5"/>
  <c r="BK62" i="5"/>
  <c r="BE102" i="5"/>
  <c r="BK102" i="5"/>
  <c r="BE17" i="5"/>
  <c r="BK17" i="5"/>
  <c r="BE57" i="5"/>
  <c r="BK57" i="5"/>
  <c r="BE97" i="5"/>
  <c r="BK97" i="5"/>
  <c r="BE200" i="5"/>
  <c r="BK200" i="5"/>
  <c r="BE174" i="5"/>
  <c r="BK174" i="5"/>
  <c r="BE171" i="5"/>
  <c r="BK171" i="5"/>
  <c r="BE177" i="5"/>
  <c r="BK177" i="5"/>
  <c r="BE24" i="5"/>
  <c r="BK24" i="5"/>
  <c r="BE64" i="5"/>
  <c r="BK64" i="5"/>
  <c r="BE104" i="5"/>
  <c r="BK104" i="5"/>
  <c r="BE19" i="5"/>
  <c r="BK19" i="5"/>
  <c r="BE59" i="5"/>
  <c r="BK59" i="5"/>
  <c r="BE99" i="5"/>
  <c r="BK99" i="5"/>
  <c r="BE208" i="5"/>
  <c r="BK208" i="5"/>
  <c r="BE178" i="5"/>
  <c r="BK178" i="5"/>
  <c r="BE167" i="5"/>
  <c r="BK167" i="5"/>
  <c r="BE173" i="5"/>
  <c r="BK173" i="5"/>
  <c r="BE26" i="5"/>
  <c r="BK26" i="5"/>
  <c r="BE66" i="5"/>
  <c r="BK66" i="5"/>
  <c r="BE106" i="5"/>
  <c r="BK106" i="5"/>
  <c r="BE21" i="5"/>
  <c r="BK21" i="5"/>
  <c r="BE61" i="5"/>
  <c r="BK61" i="5"/>
  <c r="BE101" i="5"/>
  <c r="BK101" i="5"/>
  <c r="BE113" i="5"/>
  <c r="BK113" i="5"/>
  <c r="BE182" i="5"/>
  <c r="BK182" i="5"/>
  <c r="BE163" i="5"/>
  <c r="BK163" i="5"/>
  <c r="BE169" i="5"/>
  <c r="BK169" i="5"/>
  <c r="BE28" i="5"/>
  <c r="BK28" i="5"/>
  <c r="BE68" i="5"/>
  <c r="BK68" i="5"/>
  <c r="BE108" i="5"/>
  <c r="BK108" i="5"/>
  <c r="BE23" i="5"/>
  <c r="BK23" i="5"/>
  <c r="BE63" i="5"/>
  <c r="BK63" i="5"/>
  <c r="BE103" i="5"/>
  <c r="BK103" i="5"/>
  <c r="BE115" i="5"/>
  <c r="BK115" i="5"/>
  <c r="BE186" i="5"/>
  <c r="BK186" i="5"/>
  <c r="BE56" i="5"/>
  <c r="BK56" i="5"/>
  <c r="BE196" i="5"/>
  <c r="BK196" i="5"/>
  <c r="BE51" i="5"/>
  <c r="BK51" i="5"/>
  <c r="BE91" i="5"/>
  <c r="BK91" i="5"/>
  <c r="BE176" i="5"/>
  <c r="BK176" i="5"/>
  <c r="BE162" i="5"/>
  <c r="BK162" i="5"/>
  <c r="BA10" i="5"/>
  <c r="T184" i="5"/>
  <c r="T172" i="5"/>
  <c r="T23" i="5"/>
  <c r="T61" i="5"/>
  <c r="T135" i="5"/>
  <c r="T155" i="5"/>
  <c r="T175" i="5"/>
  <c r="T192" i="5"/>
  <c r="T196" i="5"/>
  <c r="T208" i="5"/>
  <c r="T26" i="5"/>
  <c r="T53" i="5"/>
  <c r="T37" i="5"/>
  <c r="T105" i="5"/>
  <c r="T95" i="5"/>
  <c r="T181" i="5"/>
  <c r="T96" i="5"/>
  <c r="T157" i="5"/>
  <c r="T142" i="5"/>
  <c r="T156" i="5"/>
  <c r="T93" i="5"/>
  <c r="T141" i="5"/>
  <c r="T116" i="5"/>
  <c r="T41" i="5"/>
  <c r="T134" i="5"/>
  <c r="T152" i="5"/>
  <c r="T164" i="5"/>
  <c r="T120" i="5"/>
  <c r="T153" i="5"/>
  <c r="T73" i="5"/>
  <c r="T174" i="5"/>
  <c r="T195" i="5"/>
  <c r="T13" i="5"/>
  <c r="T24" i="5"/>
  <c r="T14" i="5"/>
  <c r="T75" i="5"/>
  <c r="T198" i="5"/>
  <c r="T94" i="5"/>
  <c r="T130" i="5"/>
  <c r="T78" i="5"/>
  <c r="T39" i="5"/>
  <c r="T72" i="5"/>
  <c r="T131" i="5"/>
  <c r="T143" i="5"/>
  <c r="T163" i="5"/>
  <c r="T183" i="5"/>
  <c r="T194" i="5"/>
  <c r="T206" i="5"/>
  <c r="T76" i="5"/>
  <c r="T90" i="5"/>
  <c r="T15" i="5"/>
  <c r="T49" i="5"/>
  <c r="T40" i="5"/>
  <c r="T54" i="5"/>
  <c r="T161" i="5"/>
  <c r="T52" i="5"/>
  <c r="T50" i="5"/>
  <c r="T25" i="5"/>
  <c r="T121" i="5"/>
  <c r="T176" i="5"/>
  <c r="T108" i="5"/>
  <c r="T62" i="5"/>
  <c r="T182" i="5"/>
  <c r="T55" i="5"/>
  <c r="T104" i="5"/>
  <c r="T79" i="5"/>
  <c r="T117" i="5"/>
  <c r="T38" i="5"/>
  <c r="T107" i="5"/>
  <c r="T177" i="5"/>
  <c r="T209" i="5"/>
  <c r="T63" i="5"/>
  <c r="T29" i="5"/>
  <c r="T81" i="5"/>
  <c r="T80" i="5"/>
  <c r="T144" i="5"/>
  <c r="T118" i="5"/>
  <c r="T27" i="5"/>
  <c r="T133" i="5"/>
  <c r="T193" i="5"/>
  <c r="T12" i="5"/>
  <c r="T92" i="5"/>
  <c r="T28" i="5"/>
  <c r="T178" i="5"/>
  <c r="T137" i="5"/>
  <c r="T162" i="5"/>
  <c r="T106" i="5"/>
  <c r="T64" i="5"/>
  <c r="T51" i="5"/>
  <c r="T197" i="5"/>
  <c r="T204" i="5"/>
  <c r="T128" i="5"/>
  <c r="T70" i="5"/>
  <c r="T151" i="5"/>
  <c r="T48" i="5"/>
  <c r="T115" i="5"/>
  <c r="T190" i="5"/>
  <c r="T114" i="5"/>
  <c r="T205" i="5"/>
  <c r="T47" i="5"/>
  <c r="T36" i="5"/>
  <c r="T103" i="5"/>
  <c r="T170" i="5"/>
  <c r="T102" i="5"/>
  <c r="T191" i="5"/>
  <c r="T35" i="5"/>
  <c r="T22" i="5"/>
  <c r="T89" i="5"/>
  <c r="T150" i="5"/>
  <c r="T88" i="5"/>
  <c r="T171" i="5"/>
  <c r="T21" i="5"/>
  <c r="T129" i="5"/>
  <c r="T71" i="5"/>
  <c r="T45" i="5"/>
  <c r="T101" i="5"/>
  <c r="T16" i="5"/>
  <c r="T110" i="5"/>
  <c r="T126" i="5"/>
  <c r="T19" i="5"/>
  <c r="T67" i="5"/>
  <c r="T127" i="5"/>
  <c r="T149" i="5"/>
  <c r="T169" i="5"/>
  <c r="T189" i="5"/>
  <c r="T201" i="5"/>
  <c r="T68" i="5"/>
  <c r="T140" i="5"/>
  <c r="T180" i="5"/>
  <c r="T34" i="5"/>
  <c r="T58" i="5"/>
  <c r="T87" i="5"/>
  <c r="T17" i="5"/>
  <c r="T57" i="5"/>
  <c r="T97" i="5"/>
  <c r="T125" i="5"/>
  <c r="T56" i="5"/>
  <c r="T168" i="5"/>
  <c r="T46" i="5"/>
  <c r="T43" i="5"/>
  <c r="T59" i="5"/>
  <c r="T123" i="5"/>
  <c r="T147" i="5"/>
  <c r="T167" i="5"/>
  <c r="T187" i="5"/>
  <c r="T202" i="5"/>
  <c r="T211" i="5"/>
  <c r="T44" i="5"/>
  <c r="T84" i="5"/>
  <c r="T148" i="5"/>
  <c r="T42" i="5"/>
  <c r="T66" i="5"/>
  <c r="T146" i="5"/>
  <c r="T31" i="5"/>
  <c r="T69" i="5"/>
  <c r="T109" i="5"/>
  <c r="T112" i="5"/>
  <c r="T160" i="5"/>
  <c r="T166" i="5"/>
  <c r="T83" i="5"/>
  <c r="T145" i="5"/>
  <c r="T165" i="5"/>
  <c r="T185" i="5"/>
  <c r="T199" i="5"/>
  <c r="T203" i="5"/>
  <c r="T210" i="5"/>
  <c r="T124" i="5"/>
  <c r="T18" i="5"/>
  <c r="T138" i="5"/>
  <c r="T111" i="5"/>
  <c r="T33" i="5"/>
  <c r="T65" i="5"/>
  <c r="T85" i="5"/>
  <c r="T113" i="5"/>
  <c r="T32" i="5"/>
  <c r="T30" i="5"/>
  <c r="T86" i="5"/>
  <c r="T99" i="5"/>
  <c r="T139" i="5"/>
  <c r="T159" i="5"/>
  <c r="T179" i="5"/>
  <c r="T200" i="5"/>
  <c r="T20" i="5"/>
  <c r="T60" i="5"/>
  <c r="T100" i="5"/>
  <c r="T188" i="5"/>
  <c r="T98" i="5"/>
  <c r="T186" i="5"/>
  <c r="T74" i="5"/>
  <c r="T154" i="5"/>
  <c r="T77" i="5"/>
  <c r="T136" i="5"/>
  <c r="T158" i="5"/>
  <c r="T91" i="5"/>
  <c r="T173" i="5"/>
  <c r="T207" i="5"/>
  <c r="T132" i="5"/>
  <c r="T122" i="5"/>
  <c r="BE125" i="5"/>
  <c r="BE12" i="5"/>
  <c r="X7" i="5"/>
  <c r="X137" i="5" s="1"/>
  <c r="AP9" i="5"/>
  <c r="M213" i="6" l="1"/>
  <c r="BN7" i="5"/>
  <c r="BO12" i="5"/>
  <c r="BK7" i="5"/>
  <c r="BD137" i="5"/>
  <c r="BG137" i="5" s="1"/>
  <c r="BJ137" i="5"/>
  <c r="BL137" i="5" s="1"/>
  <c r="T8" i="5"/>
  <c r="X185" i="5"/>
  <c r="X189" i="5"/>
  <c r="X94" i="5"/>
  <c r="X30" i="5"/>
  <c r="X46" i="5"/>
  <c r="X12" i="5"/>
  <c r="X59" i="5"/>
  <c r="X42" i="5"/>
  <c r="X67" i="5"/>
  <c r="X90" i="5"/>
  <c r="X115" i="5"/>
  <c r="X29" i="5"/>
  <c r="X66" i="5"/>
  <c r="X186" i="5"/>
  <c r="X40" i="5"/>
  <c r="X175" i="5"/>
  <c r="X98" i="5"/>
  <c r="X23" i="5"/>
  <c r="X152" i="5"/>
  <c r="X179" i="5"/>
  <c r="X103" i="5"/>
  <c r="X71" i="5"/>
  <c r="X118" i="5"/>
  <c r="X207" i="5"/>
  <c r="X25" i="5"/>
  <c r="X44" i="5"/>
  <c r="X112" i="5"/>
  <c r="X68" i="5"/>
  <c r="X145" i="5"/>
  <c r="X49" i="5"/>
  <c r="X202" i="5"/>
  <c r="X135" i="5"/>
  <c r="X61" i="5"/>
  <c r="X100" i="5"/>
  <c r="X160" i="5"/>
  <c r="X116" i="5"/>
  <c r="X149" i="5"/>
  <c r="X57" i="5"/>
  <c r="X206" i="5"/>
  <c r="X139" i="5"/>
  <c r="X69" i="5"/>
  <c r="X128" i="5"/>
  <c r="X204" i="5"/>
  <c r="X129" i="5"/>
  <c r="X106" i="5"/>
  <c r="X133" i="5"/>
  <c r="X80" i="5"/>
  <c r="X122" i="5"/>
  <c r="X91" i="5"/>
  <c r="X64" i="5"/>
  <c r="X74" i="5"/>
  <c r="X156" i="5"/>
  <c r="X127" i="5"/>
  <c r="X110" i="5"/>
  <c r="X85" i="5"/>
  <c r="X164" i="5"/>
  <c r="X201" i="5"/>
  <c r="X165" i="5"/>
  <c r="X54" i="5"/>
  <c r="X93" i="5"/>
  <c r="X79" i="5"/>
  <c r="X76" i="5"/>
  <c r="X192" i="5"/>
  <c r="X155" i="5"/>
  <c r="X166" i="5"/>
  <c r="X113" i="5"/>
  <c r="X55" i="5"/>
  <c r="X172" i="5"/>
  <c r="X210" i="5"/>
  <c r="X126" i="5"/>
  <c r="X125" i="5"/>
  <c r="X18" i="5"/>
  <c r="X203" i="5"/>
  <c r="X169" i="5"/>
  <c r="X174" i="5"/>
  <c r="X101" i="5"/>
  <c r="X95" i="5"/>
  <c r="X84" i="5"/>
  <c r="X194" i="5"/>
  <c r="X159" i="5"/>
  <c r="X182" i="5"/>
  <c r="X32" i="5"/>
  <c r="X87" i="5"/>
  <c r="X48" i="5"/>
  <c r="X150" i="5"/>
  <c r="X171" i="5"/>
  <c r="X170" i="5"/>
  <c r="X22" i="5"/>
  <c r="X205" i="5"/>
  <c r="X162" i="5"/>
  <c r="X178" i="5"/>
  <c r="X92" i="5"/>
  <c r="X193" i="5"/>
  <c r="X27" i="5"/>
  <c r="X144" i="5"/>
  <c r="X81" i="5"/>
  <c r="X63" i="5"/>
  <c r="X132" i="5"/>
  <c r="X173" i="5"/>
  <c r="X158" i="5"/>
  <c r="X136" i="5"/>
  <c r="X77" i="5"/>
  <c r="X154" i="5"/>
  <c r="X138" i="5"/>
  <c r="X180" i="5"/>
  <c r="X108" i="5"/>
  <c r="X211" i="5"/>
  <c r="X83" i="5"/>
  <c r="X19" i="5"/>
  <c r="X168" i="5"/>
  <c r="X16" i="5"/>
  <c r="X31" i="5"/>
  <c r="X34" i="5"/>
  <c r="X124" i="5"/>
  <c r="X209" i="5"/>
  <c r="X195" i="5"/>
  <c r="X177" i="5"/>
  <c r="X157" i="5"/>
  <c r="X107" i="5"/>
  <c r="X184" i="5"/>
  <c r="X109" i="5"/>
  <c r="X65" i="5"/>
  <c r="X17" i="5"/>
  <c r="X130" i="5"/>
  <c r="X188" i="5"/>
  <c r="X208" i="5"/>
  <c r="X196" i="5"/>
  <c r="X183" i="5"/>
  <c r="X163" i="5"/>
  <c r="X143" i="5"/>
  <c r="X99" i="5"/>
  <c r="X62" i="5"/>
  <c r="X72" i="5"/>
  <c r="X97" i="5"/>
  <c r="X37" i="5"/>
  <c r="X146" i="5"/>
  <c r="X58" i="5"/>
  <c r="X148" i="5"/>
  <c r="X20" i="5"/>
  <c r="X123" i="5"/>
  <c r="X43" i="5"/>
  <c r="X86" i="5"/>
  <c r="X56" i="5"/>
  <c r="X111" i="5"/>
  <c r="X50" i="5"/>
  <c r="X140" i="5"/>
  <c r="X52" i="5"/>
  <c r="X199" i="5"/>
  <c r="X181" i="5"/>
  <c r="X161" i="5"/>
  <c r="X141" i="5"/>
  <c r="X38" i="5"/>
  <c r="X117" i="5"/>
  <c r="X73" i="5"/>
  <c r="X33" i="5"/>
  <c r="X15" i="5"/>
  <c r="X26" i="5"/>
  <c r="X60" i="5"/>
  <c r="X200" i="5"/>
  <c r="X187" i="5"/>
  <c r="X167" i="5"/>
  <c r="X147" i="5"/>
  <c r="X131" i="5"/>
  <c r="X78" i="5"/>
  <c r="X104" i="5"/>
  <c r="X105" i="5"/>
  <c r="X45" i="5"/>
  <c r="X39" i="5"/>
  <c r="X21" i="5"/>
  <c r="X88" i="5"/>
  <c r="X102" i="5"/>
  <c r="X35" i="5"/>
  <c r="X151" i="5"/>
  <c r="X190" i="5"/>
  <c r="X114" i="5"/>
  <c r="X47" i="5"/>
  <c r="X89" i="5"/>
  <c r="X70" i="5"/>
  <c r="X191" i="5"/>
  <c r="X36" i="5"/>
  <c r="X153" i="5"/>
  <c r="X96" i="5"/>
  <c r="X120" i="5"/>
  <c r="BE7" i="5"/>
  <c r="X198" i="5"/>
  <c r="X75" i="5"/>
  <c r="X14" i="5"/>
  <c r="X24" i="5"/>
  <c r="X13" i="5"/>
  <c r="X82" i="5"/>
  <c r="X197" i="5"/>
  <c r="X51" i="5"/>
  <c r="X176" i="5"/>
  <c r="X121" i="5"/>
  <c r="X119" i="5"/>
  <c r="X142" i="5"/>
  <c r="X53" i="5"/>
  <c r="X28" i="5"/>
  <c r="X134" i="5"/>
  <c r="X41" i="5"/>
  <c r="BM137" i="5" l="1"/>
  <c r="BP137" i="5" s="1"/>
  <c r="L137" i="6"/>
  <c r="BH137" i="5"/>
  <c r="BR137" i="5"/>
  <c r="BD197" i="5"/>
  <c r="BG197" i="5" s="1"/>
  <c r="BJ197" i="5"/>
  <c r="BL197" i="5" s="1"/>
  <c r="BD102" i="5"/>
  <c r="BG102" i="5" s="1"/>
  <c r="BJ102" i="5"/>
  <c r="BL102" i="5" s="1"/>
  <c r="BD141" i="5"/>
  <c r="BG141" i="5" s="1"/>
  <c r="BJ141" i="5"/>
  <c r="BL141" i="5" s="1"/>
  <c r="BD16" i="5"/>
  <c r="BG16" i="5" s="1"/>
  <c r="BJ16" i="5"/>
  <c r="BL16" i="5" s="1"/>
  <c r="BD178" i="5"/>
  <c r="BG178" i="5" s="1"/>
  <c r="BJ178" i="5"/>
  <c r="BL178" i="5" s="1"/>
  <c r="BD125" i="5"/>
  <c r="BG125" i="5" s="1"/>
  <c r="BJ125" i="5"/>
  <c r="BL125" i="5" s="1"/>
  <c r="BD74" i="5"/>
  <c r="BG74" i="5" s="1"/>
  <c r="BJ74" i="5"/>
  <c r="BL74" i="5" s="1"/>
  <c r="BD202" i="5"/>
  <c r="BG202" i="5" s="1"/>
  <c r="BJ202" i="5"/>
  <c r="BL202" i="5" s="1"/>
  <c r="BD29" i="5"/>
  <c r="BG29" i="5" s="1"/>
  <c r="BJ29" i="5"/>
  <c r="BL29" i="5" s="1"/>
  <c r="BD82" i="5"/>
  <c r="BG82" i="5" s="1"/>
  <c r="BJ82" i="5"/>
  <c r="BL82" i="5" s="1"/>
  <c r="BD88" i="5"/>
  <c r="BG88" i="5" s="1"/>
  <c r="BJ88" i="5"/>
  <c r="BL88" i="5" s="1"/>
  <c r="BD161" i="5"/>
  <c r="BG161" i="5" s="1"/>
  <c r="BJ161" i="5"/>
  <c r="BL161" i="5" s="1"/>
  <c r="BD168" i="5"/>
  <c r="BG168" i="5" s="1"/>
  <c r="BJ168" i="5"/>
  <c r="BL168" i="5" s="1"/>
  <c r="BD162" i="5"/>
  <c r="BG162" i="5" s="1"/>
  <c r="BJ162" i="5"/>
  <c r="BL162" i="5" s="1"/>
  <c r="BD126" i="5"/>
  <c r="BG126" i="5" s="1"/>
  <c r="BJ126" i="5"/>
  <c r="BL126" i="5" s="1"/>
  <c r="BD64" i="5"/>
  <c r="BG64" i="5" s="1"/>
  <c r="BJ64" i="5"/>
  <c r="BL64" i="5" s="1"/>
  <c r="BD49" i="5"/>
  <c r="BG49" i="5" s="1"/>
  <c r="BJ49" i="5"/>
  <c r="BL49" i="5" s="1"/>
  <c r="BD115" i="5"/>
  <c r="BG115" i="5" s="1"/>
  <c r="BJ115" i="5"/>
  <c r="BL115" i="5" s="1"/>
  <c r="BD21" i="5"/>
  <c r="BG21" i="5" s="1"/>
  <c r="BJ21" i="5"/>
  <c r="BL21" i="5" s="1"/>
  <c r="BD181" i="5"/>
  <c r="BG181" i="5" s="1"/>
  <c r="BJ181" i="5"/>
  <c r="BL181" i="5" s="1"/>
  <c r="BD163" i="5"/>
  <c r="BG163" i="5" s="1"/>
  <c r="BJ163" i="5"/>
  <c r="BL163" i="5" s="1"/>
  <c r="BD19" i="5"/>
  <c r="BG19" i="5" s="1"/>
  <c r="BJ19" i="5"/>
  <c r="BL19" i="5" s="1"/>
  <c r="BD205" i="5"/>
  <c r="BG205" i="5" s="1"/>
  <c r="BJ205" i="5"/>
  <c r="BL205" i="5" s="1"/>
  <c r="BD210" i="5"/>
  <c r="BG210" i="5" s="1"/>
  <c r="BJ210" i="5"/>
  <c r="BL210" i="5" s="1"/>
  <c r="BD91" i="5"/>
  <c r="BG91" i="5" s="1"/>
  <c r="BJ91" i="5"/>
  <c r="BL91" i="5" s="1"/>
  <c r="BD145" i="5"/>
  <c r="BG145" i="5" s="1"/>
  <c r="BJ145" i="5"/>
  <c r="BL145" i="5" s="1"/>
  <c r="BD90" i="5"/>
  <c r="BG90" i="5" s="1"/>
  <c r="BJ90" i="5"/>
  <c r="BL90" i="5" s="1"/>
  <c r="BD24" i="5"/>
  <c r="BG24" i="5" s="1"/>
  <c r="BJ24" i="5"/>
  <c r="BL24" i="5" s="1"/>
  <c r="BD39" i="5"/>
  <c r="BG39" i="5" s="1"/>
  <c r="BJ39" i="5"/>
  <c r="BL39" i="5" s="1"/>
  <c r="BD199" i="5"/>
  <c r="BG199" i="5" s="1"/>
  <c r="BJ199" i="5"/>
  <c r="BL199" i="5" s="1"/>
  <c r="BD183" i="5"/>
  <c r="BG183" i="5" s="1"/>
  <c r="BJ183" i="5"/>
  <c r="BL183" i="5" s="1"/>
  <c r="BD83" i="5"/>
  <c r="BG83" i="5" s="1"/>
  <c r="BJ83" i="5"/>
  <c r="BL83" i="5" s="1"/>
  <c r="BD22" i="5"/>
  <c r="BG22" i="5" s="1"/>
  <c r="BJ22" i="5"/>
  <c r="BL22" i="5" s="1"/>
  <c r="BD172" i="5"/>
  <c r="BG172" i="5" s="1"/>
  <c r="BJ172" i="5"/>
  <c r="BL172" i="5" s="1"/>
  <c r="BD122" i="5"/>
  <c r="BG122" i="5" s="1"/>
  <c r="BJ122" i="5"/>
  <c r="BL122" i="5" s="1"/>
  <c r="BD68" i="5"/>
  <c r="BG68" i="5" s="1"/>
  <c r="BJ68" i="5"/>
  <c r="BL68" i="5" s="1"/>
  <c r="BD67" i="5"/>
  <c r="BG67" i="5" s="1"/>
  <c r="BJ67" i="5"/>
  <c r="BL67" i="5" s="1"/>
  <c r="BD14" i="5"/>
  <c r="BG14" i="5" s="1"/>
  <c r="BJ14" i="5"/>
  <c r="BL14" i="5" s="1"/>
  <c r="BD45" i="5"/>
  <c r="BG45" i="5" s="1"/>
  <c r="BJ45" i="5"/>
  <c r="BL45" i="5" s="1"/>
  <c r="BD52" i="5"/>
  <c r="BG52" i="5" s="1"/>
  <c r="BJ52" i="5"/>
  <c r="BL52" i="5" s="1"/>
  <c r="BD196" i="5"/>
  <c r="BG196" i="5" s="1"/>
  <c r="BJ196" i="5"/>
  <c r="BL196" i="5" s="1"/>
  <c r="BD170" i="5"/>
  <c r="BG170" i="5" s="1"/>
  <c r="BJ170" i="5"/>
  <c r="BL170" i="5" s="1"/>
  <c r="BD55" i="5"/>
  <c r="BG55" i="5" s="1"/>
  <c r="BJ55" i="5"/>
  <c r="BL55" i="5" s="1"/>
  <c r="BD80" i="5"/>
  <c r="BG80" i="5" s="1"/>
  <c r="BJ80" i="5"/>
  <c r="BL80" i="5" s="1"/>
  <c r="BD112" i="5"/>
  <c r="BG112" i="5" s="1"/>
  <c r="BJ112" i="5"/>
  <c r="BL112" i="5" s="1"/>
  <c r="BD42" i="5"/>
  <c r="BG42" i="5" s="1"/>
  <c r="BJ42" i="5"/>
  <c r="BL42" i="5" s="1"/>
  <c r="BD75" i="5"/>
  <c r="BG75" i="5" s="1"/>
  <c r="BJ75" i="5"/>
  <c r="BL75" i="5" s="1"/>
  <c r="BD105" i="5"/>
  <c r="BG105" i="5" s="1"/>
  <c r="BJ105" i="5"/>
  <c r="BL105" i="5" s="1"/>
  <c r="BD140" i="5"/>
  <c r="BG140" i="5" s="1"/>
  <c r="BJ140" i="5"/>
  <c r="BL140" i="5" s="1"/>
  <c r="BD208" i="5"/>
  <c r="BG208" i="5" s="1"/>
  <c r="BJ208" i="5"/>
  <c r="BL208" i="5" s="1"/>
  <c r="BD171" i="5"/>
  <c r="BG171" i="5" s="1"/>
  <c r="BJ171" i="5"/>
  <c r="BL171" i="5" s="1"/>
  <c r="BD113" i="5"/>
  <c r="BG113" i="5" s="1"/>
  <c r="BJ113" i="5"/>
  <c r="BL113" i="5" s="1"/>
  <c r="BD133" i="5"/>
  <c r="BG133" i="5" s="1"/>
  <c r="BJ133" i="5"/>
  <c r="BL133" i="5" s="1"/>
  <c r="BD44" i="5"/>
  <c r="BG44" i="5" s="1"/>
  <c r="BJ44" i="5"/>
  <c r="BL44" i="5" s="1"/>
  <c r="BD59" i="5"/>
  <c r="BG59" i="5" s="1"/>
  <c r="BJ59" i="5"/>
  <c r="BL59" i="5" s="1"/>
  <c r="BD198" i="5"/>
  <c r="BG198" i="5" s="1"/>
  <c r="BJ198" i="5"/>
  <c r="BL198" i="5" s="1"/>
  <c r="BD104" i="5"/>
  <c r="BG104" i="5" s="1"/>
  <c r="BJ104" i="5"/>
  <c r="BL104" i="5" s="1"/>
  <c r="BD50" i="5"/>
  <c r="BG50" i="5" s="1"/>
  <c r="BJ50" i="5"/>
  <c r="BL50" i="5" s="1"/>
  <c r="BD188" i="5"/>
  <c r="BG188" i="5" s="1"/>
  <c r="BJ188" i="5"/>
  <c r="BL188" i="5" s="1"/>
  <c r="BD180" i="5"/>
  <c r="BG180" i="5" s="1"/>
  <c r="BJ180" i="5"/>
  <c r="BL180" i="5" s="1"/>
  <c r="BD166" i="5"/>
  <c r="BG166" i="5" s="1"/>
  <c r="BJ166" i="5"/>
  <c r="BL166" i="5" s="1"/>
  <c r="BD106" i="5"/>
  <c r="BG106" i="5" s="1"/>
  <c r="BJ106" i="5"/>
  <c r="BL106" i="5" s="1"/>
  <c r="BD25" i="5"/>
  <c r="BG25" i="5" s="1"/>
  <c r="BJ25" i="5"/>
  <c r="BL25" i="5" s="1"/>
  <c r="BD12" i="5"/>
  <c r="BG12" i="5" s="1"/>
  <c r="BJ12" i="5"/>
  <c r="BL12" i="5" s="1"/>
  <c r="BD134" i="5"/>
  <c r="BG134" i="5" s="1"/>
  <c r="BJ134" i="5"/>
  <c r="BL134" i="5" s="1"/>
  <c r="BD191" i="5"/>
  <c r="BG191" i="5" s="1"/>
  <c r="BJ191" i="5"/>
  <c r="BL191" i="5" s="1"/>
  <c r="BD200" i="5"/>
  <c r="BG200" i="5" s="1"/>
  <c r="BJ200" i="5"/>
  <c r="BL200" i="5" s="1"/>
  <c r="BD20" i="5"/>
  <c r="BG20" i="5" s="1"/>
  <c r="BJ20" i="5"/>
  <c r="BL20" i="5" s="1"/>
  <c r="BD107" i="5"/>
  <c r="BG107" i="5" s="1"/>
  <c r="BJ107" i="5"/>
  <c r="BL107" i="5" s="1"/>
  <c r="BD173" i="5"/>
  <c r="BG173" i="5" s="1"/>
  <c r="BJ173" i="5"/>
  <c r="BL173" i="5" s="1"/>
  <c r="BD194" i="5"/>
  <c r="BG194" i="5" s="1"/>
  <c r="BJ194" i="5"/>
  <c r="BL194" i="5" s="1"/>
  <c r="BD54" i="5"/>
  <c r="BG54" i="5" s="1"/>
  <c r="BJ54" i="5"/>
  <c r="BL54" i="5" s="1"/>
  <c r="BD206" i="5"/>
  <c r="BG206" i="5" s="1"/>
  <c r="BJ206" i="5"/>
  <c r="BL206" i="5" s="1"/>
  <c r="BD179" i="5"/>
  <c r="BG179" i="5" s="1"/>
  <c r="BJ179" i="5"/>
  <c r="BL179" i="5" s="1"/>
  <c r="BD28" i="5"/>
  <c r="BG28" i="5" s="1"/>
  <c r="BJ28" i="5"/>
  <c r="BL28" i="5" s="1"/>
  <c r="BD70" i="5"/>
  <c r="BG70" i="5" s="1"/>
  <c r="BJ70" i="5"/>
  <c r="BL70" i="5" s="1"/>
  <c r="BD60" i="5"/>
  <c r="BG60" i="5" s="1"/>
  <c r="BJ60" i="5"/>
  <c r="BL60" i="5" s="1"/>
  <c r="BD148" i="5"/>
  <c r="BG148" i="5" s="1"/>
  <c r="BJ148" i="5"/>
  <c r="BL148" i="5" s="1"/>
  <c r="BD157" i="5"/>
  <c r="BG157" i="5" s="1"/>
  <c r="BJ157" i="5"/>
  <c r="BL157" i="5" s="1"/>
  <c r="BD132" i="5"/>
  <c r="BG132" i="5" s="1"/>
  <c r="BJ132" i="5"/>
  <c r="BL132" i="5" s="1"/>
  <c r="BD84" i="5"/>
  <c r="BG84" i="5" s="1"/>
  <c r="BJ84" i="5"/>
  <c r="BL84" i="5" s="1"/>
  <c r="BD165" i="5"/>
  <c r="BG165" i="5" s="1"/>
  <c r="BJ165" i="5"/>
  <c r="BL165" i="5" s="1"/>
  <c r="BD57" i="5"/>
  <c r="BG57" i="5" s="1"/>
  <c r="BJ57" i="5"/>
  <c r="BL57" i="5" s="1"/>
  <c r="BD152" i="5"/>
  <c r="BG152" i="5" s="1"/>
  <c r="BJ152" i="5"/>
  <c r="BL152" i="5" s="1"/>
  <c r="BD53" i="5"/>
  <c r="BG53" i="5" s="1"/>
  <c r="BJ53" i="5"/>
  <c r="BL53" i="5" s="1"/>
  <c r="BD89" i="5"/>
  <c r="BG89" i="5" s="1"/>
  <c r="BJ89" i="5"/>
  <c r="BL89" i="5" s="1"/>
  <c r="BD26" i="5"/>
  <c r="BG26" i="5" s="1"/>
  <c r="BJ26" i="5"/>
  <c r="BL26" i="5" s="1"/>
  <c r="BD58" i="5"/>
  <c r="BG58" i="5" s="1"/>
  <c r="BJ58" i="5"/>
  <c r="BL58" i="5" s="1"/>
  <c r="BD177" i="5"/>
  <c r="BG177" i="5" s="1"/>
  <c r="BJ177" i="5"/>
  <c r="BL177" i="5" s="1"/>
  <c r="BD63" i="5"/>
  <c r="BG63" i="5" s="1"/>
  <c r="BJ63" i="5"/>
  <c r="BL63" i="5" s="1"/>
  <c r="BD95" i="5"/>
  <c r="BG95" i="5" s="1"/>
  <c r="BJ95" i="5"/>
  <c r="BL95" i="5" s="1"/>
  <c r="BD201" i="5"/>
  <c r="BG201" i="5" s="1"/>
  <c r="BJ201" i="5"/>
  <c r="BL201" i="5" s="1"/>
  <c r="BD149" i="5"/>
  <c r="BG149" i="5" s="1"/>
  <c r="BJ149" i="5"/>
  <c r="BL149" i="5" s="1"/>
  <c r="BD23" i="5"/>
  <c r="BG23" i="5" s="1"/>
  <c r="BJ23" i="5"/>
  <c r="BL23" i="5" s="1"/>
  <c r="BD142" i="5"/>
  <c r="BG142" i="5" s="1"/>
  <c r="BJ142" i="5"/>
  <c r="BL142" i="5" s="1"/>
  <c r="BD47" i="5"/>
  <c r="BG47" i="5" s="1"/>
  <c r="BJ47" i="5"/>
  <c r="BL47" i="5" s="1"/>
  <c r="BD15" i="5"/>
  <c r="BG15" i="5" s="1"/>
  <c r="BJ15" i="5"/>
  <c r="BL15" i="5" s="1"/>
  <c r="BD146" i="5"/>
  <c r="BG146" i="5" s="1"/>
  <c r="BJ146" i="5"/>
  <c r="BL146" i="5" s="1"/>
  <c r="BD195" i="5"/>
  <c r="BG195" i="5" s="1"/>
  <c r="BJ195" i="5"/>
  <c r="BL195" i="5" s="1"/>
  <c r="BD81" i="5"/>
  <c r="BG81" i="5" s="1"/>
  <c r="BJ81" i="5"/>
  <c r="BL81" i="5" s="1"/>
  <c r="BD101" i="5"/>
  <c r="BG101" i="5" s="1"/>
  <c r="BJ101" i="5"/>
  <c r="BL101" i="5" s="1"/>
  <c r="BD164" i="5"/>
  <c r="BG164" i="5" s="1"/>
  <c r="BJ164" i="5"/>
  <c r="BL164" i="5" s="1"/>
  <c r="BD116" i="5"/>
  <c r="BG116" i="5" s="1"/>
  <c r="BJ116" i="5"/>
  <c r="BL116" i="5" s="1"/>
  <c r="BD98" i="5"/>
  <c r="BG98" i="5" s="1"/>
  <c r="BJ98" i="5"/>
  <c r="BL98" i="5" s="1"/>
  <c r="BD119" i="5"/>
  <c r="BG119" i="5" s="1"/>
  <c r="BJ119" i="5"/>
  <c r="BL119" i="5" s="1"/>
  <c r="BD114" i="5"/>
  <c r="BG114" i="5" s="1"/>
  <c r="BJ114" i="5"/>
  <c r="BL114" i="5" s="1"/>
  <c r="BD33" i="5"/>
  <c r="BG33" i="5" s="1"/>
  <c r="BJ33" i="5"/>
  <c r="BL33" i="5" s="1"/>
  <c r="BD37" i="5"/>
  <c r="BG37" i="5" s="1"/>
  <c r="BJ37" i="5"/>
  <c r="BL37" i="5" s="1"/>
  <c r="BD209" i="5"/>
  <c r="BG209" i="5" s="1"/>
  <c r="BJ209" i="5"/>
  <c r="BL209" i="5" s="1"/>
  <c r="BD144" i="5"/>
  <c r="BG144" i="5" s="1"/>
  <c r="BJ144" i="5"/>
  <c r="BL144" i="5" s="1"/>
  <c r="BD174" i="5"/>
  <c r="BG174" i="5" s="1"/>
  <c r="BJ174" i="5"/>
  <c r="BL174" i="5" s="1"/>
  <c r="BD85" i="5"/>
  <c r="BG85" i="5" s="1"/>
  <c r="BJ85" i="5"/>
  <c r="BL85" i="5" s="1"/>
  <c r="BD160" i="5"/>
  <c r="BG160" i="5" s="1"/>
  <c r="BJ160" i="5"/>
  <c r="BL160" i="5" s="1"/>
  <c r="BD175" i="5"/>
  <c r="BG175" i="5" s="1"/>
  <c r="BJ175" i="5"/>
  <c r="BL175" i="5" s="1"/>
  <c r="BD121" i="5"/>
  <c r="BG121" i="5" s="1"/>
  <c r="BJ121" i="5"/>
  <c r="BL121" i="5" s="1"/>
  <c r="BD190" i="5"/>
  <c r="BG190" i="5" s="1"/>
  <c r="BJ190" i="5"/>
  <c r="BL190" i="5" s="1"/>
  <c r="BD73" i="5"/>
  <c r="BG73" i="5" s="1"/>
  <c r="BJ73" i="5"/>
  <c r="BL73" i="5" s="1"/>
  <c r="BD97" i="5"/>
  <c r="BG97" i="5" s="1"/>
  <c r="BJ97" i="5"/>
  <c r="BL97" i="5" s="1"/>
  <c r="BD124" i="5"/>
  <c r="BG124" i="5" s="1"/>
  <c r="BJ124" i="5"/>
  <c r="BL124" i="5" s="1"/>
  <c r="BD27" i="5"/>
  <c r="BG27" i="5" s="1"/>
  <c r="BJ27" i="5"/>
  <c r="BL27" i="5" s="1"/>
  <c r="BD169" i="5"/>
  <c r="BG169" i="5" s="1"/>
  <c r="BJ169" i="5"/>
  <c r="BL169" i="5" s="1"/>
  <c r="BD110" i="5"/>
  <c r="BG110" i="5" s="1"/>
  <c r="BJ110" i="5"/>
  <c r="BL110" i="5" s="1"/>
  <c r="BD100" i="5"/>
  <c r="BG100" i="5" s="1"/>
  <c r="BJ100" i="5"/>
  <c r="BL100" i="5" s="1"/>
  <c r="BD40" i="5"/>
  <c r="BG40" i="5" s="1"/>
  <c r="BJ40" i="5"/>
  <c r="BL40" i="5" s="1"/>
  <c r="BD176" i="5"/>
  <c r="BG176" i="5" s="1"/>
  <c r="BJ176" i="5"/>
  <c r="BL176" i="5" s="1"/>
  <c r="BD151" i="5"/>
  <c r="BG151" i="5" s="1"/>
  <c r="BJ151" i="5"/>
  <c r="BL151" i="5" s="1"/>
  <c r="BD117" i="5"/>
  <c r="BG117" i="5" s="1"/>
  <c r="BJ117" i="5"/>
  <c r="BL117" i="5" s="1"/>
  <c r="BD72" i="5"/>
  <c r="BG72" i="5" s="1"/>
  <c r="BJ72" i="5"/>
  <c r="BL72" i="5" s="1"/>
  <c r="BD34" i="5"/>
  <c r="BG34" i="5" s="1"/>
  <c r="BJ34" i="5"/>
  <c r="BL34" i="5" s="1"/>
  <c r="BD193" i="5"/>
  <c r="BG193" i="5" s="1"/>
  <c r="BJ193" i="5"/>
  <c r="BL193" i="5" s="1"/>
  <c r="BD203" i="5"/>
  <c r="BG203" i="5" s="1"/>
  <c r="BJ203" i="5"/>
  <c r="BL203" i="5" s="1"/>
  <c r="BD127" i="5"/>
  <c r="BG127" i="5" s="1"/>
  <c r="BJ127" i="5"/>
  <c r="BL127" i="5" s="1"/>
  <c r="BD61" i="5"/>
  <c r="BG61" i="5" s="1"/>
  <c r="BJ61" i="5"/>
  <c r="BL61" i="5" s="1"/>
  <c r="BD186" i="5"/>
  <c r="BG186" i="5" s="1"/>
  <c r="BJ186" i="5"/>
  <c r="BL186" i="5" s="1"/>
  <c r="BD51" i="5"/>
  <c r="BG51" i="5" s="1"/>
  <c r="BJ51" i="5"/>
  <c r="BL51" i="5" s="1"/>
  <c r="BD35" i="5"/>
  <c r="BG35" i="5" s="1"/>
  <c r="BJ35" i="5"/>
  <c r="BL35" i="5" s="1"/>
  <c r="BD38" i="5"/>
  <c r="BG38" i="5" s="1"/>
  <c r="BJ38" i="5"/>
  <c r="BL38" i="5" s="1"/>
  <c r="BD62" i="5"/>
  <c r="BG62" i="5" s="1"/>
  <c r="BJ62" i="5"/>
  <c r="BL62" i="5" s="1"/>
  <c r="BD31" i="5"/>
  <c r="BG31" i="5" s="1"/>
  <c r="BJ31" i="5"/>
  <c r="BL31" i="5" s="1"/>
  <c r="BD92" i="5"/>
  <c r="BG92" i="5" s="1"/>
  <c r="BJ92" i="5"/>
  <c r="BL92" i="5" s="1"/>
  <c r="BD18" i="5"/>
  <c r="BG18" i="5" s="1"/>
  <c r="BJ18" i="5"/>
  <c r="BL18" i="5" s="1"/>
  <c r="BD156" i="5"/>
  <c r="BG156" i="5" s="1"/>
  <c r="BJ156" i="5"/>
  <c r="BL156" i="5" s="1"/>
  <c r="BD135" i="5"/>
  <c r="BG135" i="5" s="1"/>
  <c r="BJ135" i="5"/>
  <c r="BL135" i="5" s="1"/>
  <c r="BD66" i="5"/>
  <c r="BG66" i="5" s="1"/>
  <c r="BJ66" i="5"/>
  <c r="BL66" i="5" s="1"/>
  <c r="BD99" i="5"/>
  <c r="BG99" i="5" s="1"/>
  <c r="BJ99" i="5"/>
  <c r="BL99" i="5" s="1"/>
  <c r="BD143" i="5"/>
  <c r="BG143" i="5" s="1"/>
  <c r="BJ143" i="5"/>
  <c r="BL143" i="5" s="1"/>
  <c r="BD13" i="5"/>
  <c r="BG13" i="5" s="1"/>
  <c r="BJ13" i="5"/>
  <c r="BL13" i="5" s="1"/>
  <c r="L13" i="6" s="1"/>
  <c r="BD211" i="5"/>
  <c r="BG211" i="5" s="1"/>
  <c r="BJ211" i="5"/>
  <c r="BL211" i="5" s="1"/>
  <c r="BD108" i="5"/>
  <c r="BG108" i="5" s="1"/>
  <c r="BJ108" i="5"/>
  <c r="BL108" i="5" s="1"/>
  <c r="BD150" i="5"/>
  <c r="BG150" i="5" s="1"/>
  <c r="BJ150" i="5"/>
  <c r="BL150" i="5" s="1"/>
  <c r="BD78" i="5"/>
  <c r="BG78" i="5" s="1"/>
  <c r="BJ78" i="5"/>
  <c r="BL78" i="5" s="1"/>
  <c r="BD111" i="5"/>
  <c r="BG111" i="5" s="1"/>
  <c r="BJ111" i="5"/>
  <c r="BL111" i="5" s="1"/>
  <c r="BD130" i="5"/>
  <c r="BG130" i="5" s="1"/>
  <c r="BJ130" i="5"/>
  <c r="BL130" i="5" s="1"/>
  <c r="BD138" i="5"/>
  <c r="BG138" i="5" s="1"/>
  <c r="BJ138" i="5"/>
  <c r="BL138" i="5" s="1"/>
  <c r="BD48" i="5"/>
  <c r="BG48" i="5" s="1"/>
  <c r="BJ48" i="5"/>
  <c r="BL48" i="5" s="1"/>
  <c r="BD155" i="5"/>
  <c r="BG155" i="5" s="1"/>
  <c r="BJ155" i="5"/>
  <c r="BL155" i="5" s="1"/>
  <c r="BD129" i="5"/>
  <c r="BG129" i="5" s="1"/>
  <c r="BJ129" i="5"/>
  <c r="BL129" i="5" s="1"/>
  <c r="BD207" i="5"/>
  <c r="BG207" i="5" s="1"/>
  <c r="BJ207" i="5"/>
  <c r="BL207" i="5" s="1"/>
  <c r="BD46" i="5"/>
  <c r="BG46" i="5" s="1"/>
  <c r="BJ46" i="5"/>
  <c r="BL46" i="5" s="1"/>
  <c r="BD120" i="5"/>
  <c r="BG120" i="5" s="1"/>
  <c r="BJ120" i="5"/>
  <c r="BL120" i="5" s="1"/>
  <c r="BD131" i="5"/>
  <c r="BG131" i="5" s="1"/>
  <c r="BJ131" i="5"/>
  <c r="BL131" i="5" s="1"/>
  <c r="BD56" i="5"/>
  <c r="BG56" i="5" s="1"/>
  <c r="BJ56" i="5"/>
  <c r="BL56" i="5" s="1"/>
  <c r="BD17" i="5"/>
  <c r="BG17" i="5" s="1"/>
  <c r="BJ17" i="5"/>
  <c r="BL17" i="5" s="1"/>
  <c r="BD154" i="5"/>
  <c r="BG154" i="5" s="1"/>
  <c r="BJ154" i="5"/>
  <c r="BL154" i="5" s="1"/>
  <c r="BD87" i="5"/>
  <c r="BG87" i="5" s="1"/>
  <c r="BJ87" i="5"/>
  <c r="BL87" i="5" s="1"/>
  <c r="BD192" i="5"/>
  <c r="BG192" i="5" s="1"/>
  <c r="BJ192" i="5"/>
  <c r="BL192" i="5" s="1"/>
  <c r="BD204" i="5"/>
  <c r="BG204" i="5" s="1"/>
  <c r="BJ204" i="5"/>
  <c r="BL204" i="5" s="1"/>
  <c r="BD118" i="5"/>
  <c r="BG118" i="5" s="1"/>
  <c r="BJ118" i="5"/>
  <c r="BL118" i="5" s="1"/>
  <c r="BD30" i="5"/>
  <c r="BG30" i="5" s="1"/>
  <c r="BJ30" i="5"/>
  <c r="BL30" i="5" s="1"/>
  <c r="BD96" i="5"/>
  <c r="BG96" i="5" s="1"/>
  <c r="BJ96" i="5"/>
  <c r="BL96" i="5" s="1"/>
  <c r="BD147" i="5"/>
  <c r="BG147" i="5" s="1"/>
  <c r="BJ147" i="5"/>
  <c r="BL147" i="5" s="1"/>
  <c r="BD86" i="5"/>
  <c r="BG86" i="5" s="1"/>
  <c r="BJ86" i="5"/>
  <c r="BL86" i="5" s="1"/>
  <c r="BD65" i="5"/>
  <c r="BG65" i="5" s="1"/>
  <c r="BJ65" i="5"/>
  <c r="BL65" i="5" s="1"/>
  <c r="BD77" i="5"/>
  <c r="BG77" i="5" s="1"/>
  <c r="BJ77" i="5"/>
  <c r="BL77" i="5" s="1"/>
  <c r="BD32" i="5"/>
  <c r="BG32" i="5" s="1"/>
  <c r="BJ32" i="5"/>
  <c r="BL32" i="5" s="1"/>
  <c r="BD76" i="5"/>
  <c r="BG76" i="5" s="1"/>
  <c r="BJ76" i="5"/>
  <c r="BL76" i="5" s="1"/>
  <c r="BD128" i="5"/>
  <c r="BG128" i="5" s="1"/>
  <c r="BJ128" i="5"/>
  <c r="BL128" i="5" s="1"/>
  <c r="BD94" i="5"/>
  <c r="BG94" i="5" s="1"/>
  <c r="BJ94" i="5"/>
  <c r="BL94" i="5" s="1"/>
  <c r="BD153" i="5"/>
  <c r="BG153" i="5" s="1"/>
  <c r="BJ153" i="5"/>
  <c r="BL153" i="5" s="1"/>
  <c r="BD167" i="5"/>
  <c r="BG167" i="5" s="1"/>
  <c r="BJ167" i="5"/>
  <c r="BL167" i="5" s="1"/>
  <c r="BD43" i="5"/>
  <c r="BG43" i="5" s="1"/>
  <c r="BJ43" i="5"/>
  <c r="BL43" i="5" s="1"/>
  <c r="BD109" i="5"/>
  <c r="BG109" i="5" s="1"/>
  <c r="BJ109" i="5"/>
  <c r="BL109" i="5" s="1"/>
  <c r="BD136" i="5"/>
  <c r="BG136" i="5" s="1"/>
  <c r="BJ136" i="5"/>
  <c r="BL136" i="5" s="1"/>
  <c r="BD182" i="5"/>
  <c r="BG182" i="5" s="1"/>
  <c r="BJ182" i="5"/>
  <c r="BL182" i="5" s="1"/>
  <c r="BD79" i="5"/>
  <c r="BG79" i="5" s="1"/>
  <c r="BJ79" i="5"/>
  <c r="BL79" i="5" s="1"/>
  <c r="BD69" i="5"/>
  <c r="BG69" i="5" s="1"/>
  <c r="BJ69" i="5"/>
  <c r="BL69" i="5" s="1"/>
  <c r="BD71" i="5"/>
  <c r="BG71" i="5" s="1"/>
  <c r="BJ71" i="5"/>
  <c r="BL71" i="5" s="1"/>
  <c r="BD189" i="5"/>
  <c r="BG189" i="5" s="1"/>
  <c r="BJ189" i="5"/>
  <c r="BL189" i="5" s="1"/>
  <c r="BD41" i="5"/>
  <c r="BG41" i="5" s="1"/>
  <c r="BJ41" i="5"/>
  <c r="BL41" i="5" s="1"/>
  <c r="BD36" i="5"/>
  <c r="BG36" i="5" s="1"/>
  <c r="BJ36" i="5"/>
  <c r="BL36" i="5" s="1"/>
  <c r="BD187" i="5"/>
  <c r="BG187" i="5" s="1"/>
  <c r="BJ187" i="5"/>
  <c r="BL187" i="5" s="1"/>
  <c r="BD123" i="5"/>
  <c r="BG123" i="5" s="1"/>
  <c r="BJ123" i="5"/>
  <c r="BL123" i="5" s="1"/>
  <c r="BD184" i="5"/>
  <c r="BG184" i="5" s="1"/>
  <c r="BJ184" i="5"/>
  <c r="BL184" i="5" s="1"/>
  <c r="BD158" i="5"/>
  <c r="BG158" i="5" s="1"/>
  <c r="BJ158" i="5"/>
  <c r="BL158" i="5" s="1"/>
  <c r="BD159" i="5"/>
  <c r="BG159" i="5" s="1"/>
  <c r="BJ159" i="5"/>
  <c r="BL159" i="5" s="1"/>
  <c r="BD93" i="5"/>
  <c r="BG93" i="5" s="1"/>
  <c r="BJ93" i="5"/>
  <c r="BL93" i="5" s="1"/>
  <c r="BD139" i="5"/>
  <c r="BG139" i="5" s="1"/>
  <c r="BJ139" i="5"/>
  <c r="BL139" i="5" s="1"/>
  <c r="BD103" i="5"/>
  <c r="BG103" i="5" s="1"/>
  <c r="BJ103" i="5"/>
  <c r="BL103" i="5" s="1"/>
  <c r="BD185" i="5"/>
  <c r="BG185" i="5" s="1"/>
  <c r="BJ185" i="5"/>
  <c r="BL185" i="5" s="1"/>
  <c r="X8" i="5"/>
  <c r="BM94" i="5" l="1"/>
  <c r="BP94" i="5" s="1"/>
  <c r="L94" i="6"/>
  <c r="BM62" i="5"/>
  <c r="BP62" i="5" s="1"/>
  <c r="L62" i="6"/>
  <c r="BM146" i="5"/>
  <c r="BP146" i="5" s="1"/>
  <c r="L146" i="6"/>
  <c r="BM50" i="5"/>
  <c r="BP50" i="5" s="1"/>
  <c r="L50" i="6"/>
  <c r="BM202" i="5"/>
  <c r="BP202" i="5" s="1"/>
  <c r="L202" i="6"/>
  <c r="BM139" i="5"/>
  <c r="BP139" i="5" s="1"/>
  <c r="L139" i="6"/>
  <c r="BM204" i="5"/>
  <c r="BP204" i="5" s="1"/>
  <c r="L204" i="6"/>
  <c r="BM117" i="5"/>
  <c r="BP117" i="5" s="1"/>
  <c r="L117" i="6"/>
  <c r="BM26" i="5"/>
  <c r="BP26" i="5" s="1"/>
  <c r="L26" i="6"/>
  <c r="BM75" i="5"/>
  <c r="BP75" i="5" s="1"/>
  <c r="L75" i="6"/>
  <c r="BM67" i="5"/>
  <c r="BP67" i="5" s="1"/>
  <c r="L67" i="6"/>
  <c r="BM69" i="5"/>
  <c r="BP69" i="5" s="1"/>
  <c r="L69" i="6"/>
  <c r="BM143" i="5"/>
  <c r="BP143" i="5" s="1"/>
  <c r="L143" i="6"/>
  <c r="BM89" i="5"/>
  <c r="BP89" i="5" s="1"/>
  <c r="L89" i="6"/>
  <c r="BM125" i="5"/>
  <c r="BP125" i="5" s="1"/>
  <c r="L125" i="6"/>
  <c r="BM32" i="5"/>
  <c r="BP32" i="5" s="1"/>
  <c r="L32" i="6"/>
  <c r="BM176" i="5"/>
  <c r="BP176" i="5" s="1"/>
  <c r="L176" i="6"/>
  <c r="BM53" i="5"/>
  <c r="BP53" i="5" s="1"/>
  <c r="L53" i="6"/>
  <c r="BM112" i="5"/>
  <c r="BP112" i="5" s="1"/>
  <c r="L112" i="6"/>
  <c r="BM178" i="5"/>
  <c r="BP178" i="5" s="1"/>
  <c r="L178" i="6"/>
  <c r="BM182" i="5"/>
  <c r="BP182" i="5" s="1"/>
  <c r="L182" i="6"/>
  <c r="BM66" i="5"/>
  <c r="BP66" i="5" s="1"/>
  <c r="L66" i="6"/>
  <c r="BM152" i="5"/>
  <c r="BP152" i="5" s="1"/>
  <c r="L152" i="6"/>
  <c r="BM16" i="5"/>
  <c r="BP16" i="5" s="1"/>
  <c r="L16" i="6"/>
  <c r="BM184" i="5"/>
  <c r="BP184" i="5" s="1"/>
  <c r="L184" i="6"/>
  <c r="BM135" i="5"/>
  <c r="BP135" i="5" s="1"/>
  <c r="L135" i="6"/>
  <c r="BM116" i="5"/>
  <c r="BP116" i="5" s="1"/>
  <c r="L116" i="6"/>
  <c r="BM25" i="5"/>
  <c r="BP25" i="5" s="1"/>
  <c r="L25" i="6"/>
  <c r="BM168" i="5"/>
  <c r="BP168" i="5" s="1"/>
  <c r="L168" i="6"/>
  <c r="BM56" i="5"/>
  <c r="BP56" i="5" s="1"/>
  <c r="L56" i="6"/>
  <c r="BM110" i="5"/>
  <c r="BP110" i="5" s="1"/>
  <c r="L110" i="6"/>
  <c r="BM54" i="5"/>
  <c r="BP54" i="5" s="1"/>
  <c r="L54" i="6"/>
  <c r="BM19" i="5"/>
  <c r="BP19" i="5" s="1"/>
  <c r="L19" i="6"/>
  <c r="BM78" i="5"/>
  <c r="BP78" i="5" s="1"/>
  <c r="L78" i="6"/>
  <c r="BM174" i="5"/>
  <c r="BP174" i="5" s="1"/>
  <c r="L174" i="6"/>
  <c r="BM166" i="5"/>
  <c r="BP166" i="5" s="1"/>
  <c r="L166" i="6"/>
  <c r="BM197" i="5"/>
  <c r="BP197" i="5" s="1"/>
  <c r="L197" i="6"/>
  <c r="BM96" i="5"/>
  <c r="BP96" i="5" s="1"/>
  <c r="L96" i="6"/>
  <c r="BM27" i="5"/>
  <c r="BP27" i="5" s="1"/>
  <c r="L27" i="6"/>
  <c r="BM81" i="5"/>
  <c r="BP81" i="5" s="1"/>
  <c r="L81" i="6"/>
  <c r="BM173" i="5"/>
  <c r="BP173" i="5" s="1"/>
  <c r="L173" i="6"/>
  <c r="BM208" i="5"/>
  <c r="BP208" i="5" s="1"/>
  <c r="L208" i="6"/>
  <c r="BM52" i="5"/>
  <c r="BP52" i="5" s="1"/>
  <c r="L52" i="6"/>
  <c r="BM199" i="5"/>
  <c r="BP199" i="5" s="1"/>
  <c r="L199" i="6"/>
  <c r="BM181" i="5"/>
  <c r="BP181" i="5" s="1"/>
  <c r="L181" i="6"/>
  <c r="BM82" i="5"/>
  <c r="BP82" i="5" s="1"/>
  <c r="L82" i="6"/>
  <c r="BS137" i="5"/>
  <c r="BV137" i="5" s="1"/>
  <c r="N137" i="6"/>
  <c r="BM118" i="5"/>
  <c r="BP118" i="5" s="1"/>
  <c r="L118" i="6"/>
  <c r="BM72" i="5"/>
  <c r="BP72" i="5" s="1"/>
  <c r="L72" i="6"/>
  <c r="BM58" i="5"/>
  <c r="BP58" i="5" s="1"/>
  <c r="L58" i="6"/>
  <c r="BM105" i="5"/>
  <c r="BP105" i="5" s="1"/>
  <c r="L105" i="6"/>
  <c r="BM14" i="5"/>
  <c r="BP14" i="5" s="1"/>
  <c r="L14" i="6"/>
  <c r="BM33" i="5"/>
  <c r="BP33" i="5" s="1"/>
  <c r="L33" i="6"/>
  <c r="BM60" i="5"/>
  <c r="BP60" i="5" s="1"/>
  <c r="L60" i="6"/>
  <c r="BM49" i="5"/>
  <c r="BP49" i="5" s="1"/>
  <c r="L49" i="6"/>
  <c r="BM76" i="5"/>
  <c r="BP76" i="5" s="1"/>
  <c r="L76" i="6"/>
  <c r="BM151" i="5"/>
  <c r="BP151" i="5" s="1"/>
  <c r="L151" i="6"/>
  <c r="BM70" i="5"/>
  <c r="BP70" i="5" s="1"/>
  <c r="L70" i="6"/>
  <c r="BM64" i="5"/>
  <c r="BP64" i="5" s="1"/>
  <c r="L64" i="6"/>
  <c r="BM159" i="5"/>
  <c r="BP159" i="5" s="1"/>
  <c r="L159" i="6"/>
  <c r="BM48" i="5"/>
  <c r="BP48" i="5" s="1"/>
  <c r="L48" i="6"/>
  <c r="BM121" i="5"/>
  <c r="BP121" i="5" s="1"/>
  <c r="L121" i="6"/>
  <c r="BM28" i="5"/>
  <c r="BP28" i="5" s="1"/>
  <c r="L28" i="6"/>
  <c r="BM126" i="5"/>
  <c r="BP126" i="5" s="1"/>
  <c r="L126" i="6"/>
  <c r="BM158" i="5"/>
  <c r="BP158" i="5" s="1"/>
  <c r="L158" i="6"/>
  <c r="BM154" i="5"/>
  <c r="BP154" i="5" s="1"/>
  <c r="L154" i="6"/>
  <c r="BM40" i="5"/>
  <c r="BP40" i="5" s="1"/>
  <c r="L40" i="6"/>
  <c r="BM23" i="5"/>
  <c r="BP23" i="5" s="1"/>
  <c r="L23" i="6"/>
  <c r="BM44" i="5"/>
  <c r="BP44" i="5" s="1"/>
  <c r="L44" i="6"/>
  <c r="BM172" i="5"/>
  <c r="BP172" i="5" s="1"/>
  <c r="L172" i="6"/>
  <c r="BM17" i="5"/>
  <c r="BP17" i="5" s="1"/>
  <c r="L17" i="6"/>
  <c r="BM100" i="5"/>
  <c r="BP100" i="5" s="1"/>
  <c r="L100" i="6"/>
  <c r="BM206" i="5"/>
  <c r="BP206" i="5" s="1"/>
  <c r="L206" i="6"/>
  <c r="BM141" i="5"/>
  <c r="BP141" i="5" s="1"/>
  <c r="L141" i="6"/>
  <c r="BM123" i="5"/>
  <c r="BP123" i="5" s="1"/>
  <c r="L123" i="6"/>
  <c r="BM111" i="5"/>
  <c r="BP111" i="5" s="1"/>
  <c r="L111" i="6"/>
  <c r="BM85" i="5"/>
  <c r="BP85" i="5" s="1"/>
  <c r="L85" i="6"/>
  <c r="BM106" i="5"/>
  <c r="BP106" i="5" s="1"/>
  <c r="L106" i="6"/>
  <c r="BM102" i="5"/>
  <c r="BP102" i="5" s="1"/>
  <c r="L102" i="6"/>
  <c r="BM187" i="5"/>
  <c r="BP187" i="5" s="1"/>
  <c r="L187" i="6"/>
  <c r="BM131" i="5"/>
  <c r="BP131" i="5" s="1"/>
  <c r="L131" i="6"/>
  <c r="BM169" i="5"/>
  <c r="BP169" i="5" s="1"/>
  <c r="L169" i="6"/>
  <c r="BM95" i="5"/>
  <c r="BP95" i="5" s="1"/>
  <c r="L95" i="6"/>
  <c r="BM171" i="5"/>
  <c r="BP171" i="5" s="1"/>
  <c r="L171" i="6"/>
  <c r="BM183" i="5"/>
  <c r="BP183" i="5" s="1"/>
  <c r="L183" i="6"/>
  <c r="BM120" i="5"/>
  <c r="BP120" i="5" s="1"/>
  <c r="L120" i="6"/>
  <c r="BM193" i="5"/>
  <c r="BP193" i="5" s="1"/>
  <c r="L193" i="6"/>
  <c r="BM63" i="5"/>
  <c r="BP63" i="5" s="1"/>
  <c r="L63" i="6"/>
  <c r="BM189" i="5"/>
  <c r="BP189" i="5" s="1"/>
  <c r="L189" i="6"/>
  <c r="BM211" i="5"/>
  <c r="BP211" i="5" s="1"/>
  <c r="L211" i="6"/>
  <c r="BM37" i="5"/>
  <c r="BP37" i="5" s="1"/>
  <c r="L37" i="6"/>
  <c r="BM20" i="5"/>
  <c r="BP20" i="5" s="1"/>
  <c r="L20" i="6"/>
  <c r="BM115" i="5"/>
  <c r="BP115" i="5" s="1"/>
  <c r="L115" i="6"/>
  <c r="BM128" i="5"/>
  <c r="BP128" i="5" s="1"/>
  <c r="L128" i="6"/>
  <c r="BM38" i="5"/>
  <c r="BP38" i="5" s="1"/>
  <c r="L38" i="6"/>
  <c r="BM15" i="5"/>
  <c r="BP15" i="5" s="1"/>
  <c r="L15" i="6"/>
  <c r="BM104" i="5"/>
  <c r="BP104" i="5" s="1"/>
  <c r="L104" i="6"/>
  <c r="BM90" i="5"/>
  <c r="BP90" i="5" s="1"/>
  <c r="L90" i="6"/>
  <c r="BM192" i="5"/>
  <c r="BP192" i="5" s="1"/>
  <c r="L192" i="6"/>
  <c r="BM35" i="5"/>
  <c r="BP35" i="5" s="1"/>
  <c r="L35" i="6"/>
  <c r="BM114" i="5"/>
  <c r="BP114" i="5" s="1"/>
  <c r="L114" i="6"/>
  <c r="BM191" i="5"/>
  <c r="BP191" i="5" s="1"/>
  <c r="L191" i="6"/>
  <c r="BM42" i="5"/>
  <c r="BP42" i="5" s="1"/>
  <c r="L42" i="6"/>
  <c r="BM68" i="5"/>
  <c r="BP68" i="5" s="1"/>
  <c r="L68" i="6"/>
  <c r="BM87" i="5"/>
  <c r="BP87" i="5" s="1"/>
  <c r="L87" i="6"/>
  <c r="BM51" i="5"/>
  <c r="BP51" i="5" s="1"/>
  <c r="L51" i="6"/>
  <c r="BM142" i="5"/>
  <c r="BP142" i="5" s="1"/>
  <c r="L142" i="6"/>
  <c r="BM59" i="5"/>
  <c r="BP59" i="5" s="1"/>
  <c r="L59" i="6"/>
  <c r="BM122" i="5"/>
  <c r="BP122" i="5" s="1"/>
  <c r="L122" i="6"/>
  <c r="BM77" i="5"/>
  <c r="BP77" i="5" s="1"/>
  <c r="L77" i="6"/>
  <c r="BM186" i="5"/>
  <c r="BP186" i="5" s="1"/>
  <c r="L186" i="6"/>
  <c r="BM98" i="5"/>
  <c r="BP98" i="5" s="1"/>
  <c r="L98" i="6"/>
  <c r="BM179" i="5"/>
  <c r="BP179" i="5" s="1"/>
  <c r="L179" i="6"/>
  <c r="BM80" i="5"/>
  <c r="BP80" i="5" s="1"/>
  <c r="L80" i="6"/>
  <c r="BM210" i="5"/>
  <c r="BP210" i="5" s="1"/>
  <c r="L210" i="6"/>
  <c r="BM136" i="5"/>
  <c r="BP136" i="5" s="1"/>
  <c r="L136" i="6"/>
  <c r="BM130" i="5"/>
  <c r="BP130" i="5" s="1"/>
  <c r="L130" i="6"/>
  <c r="BM160" i="5"/>
  <c r="BP160" i="5" s="1"/>
  <c r="L160" i="6"/>
  <c r="BM57" i="5"/>
  <c r="BP57" i="5" s="1"/>
  <c r="L57" i="6"/>
  <c r="BM55" i="5"/>
  <c r="BP55" i="5" s="1"/>
  <c r="L55" i="6"/>
  <c r="BM22" i="5"/>
  <c r="BP22" i="5" s="1"/>
  <c r="L22" i="6"/>
  <c r="BM86" i="5"/>
  <c r="BP86" i="5" s="1"/>
  <c r="L86" i="6"/>
  <c r="BM127" i="5"/>
  <c r="BP127" i="5" s="1"/>
  <c r="L127" i="6"/>
  <c r="BM164" i="5"/>
  <c r="BP164" i="5" s="1"/>
  <c r="L164" i="6"/>
  <c r="BM165" i="5"/>
  <c r="BP165" i="5" s="1"/>
  <c r="L165" i="6"/>
  <c r="BM170" i="5"/>
  <c r="BP170" i="5" s="1"/>
  <c r="L170" i="6"/>
  <c r="BM83" i="5"/>
  <c r="BP83" i="5" s="1"/>
  <c r="L83" i="6"/>
  <c r="BM147" i="5"/>
  <c r="BP147" i="5" s="1"/>
  <c r="L147" i="6"/>
  <c r="BM18" i="5"/>
  <c r="BP18" i="5" s="1"/>
  <c r="L18" i="6"/>
  <c r="BM101" i="5"/>
  <c r="BP101" i="5" s="1"/>
  <c r="L101" i="6"/>
  <c r="BM194" i="5"/>
  <c r="BP194" i="5" s="1"/>
  <c r="L194" i="6"/>
  <c r="BM196" i="5"/>
  <c r="BP196" i="5" s="1"/>
  <c r="L196" i="6"/>
  <c r="BM163" i="5"/>
  <c r="BP163" i="5" s="1"/>
  <c r="L163" i="6"/>
  <c r="BM36" i="5"/>
  <c r="BP36" i="5" s="1"/>
  <c r="L36" i="6"/>
  <c r="BM150" i="5"/>
  <c r="BP150" i="5" s="1"/>
  <c r="L150" i="6"/>
  <c r="BM144" i="5"/>
  <c r="BP144" i="5" s="1"/>
  <c r="L144" i="6"/>
  <c r="BM180" i="5"/>
  <c r="BP180" i="5" s="1"/>
  <c r="L180" i="6"/>
  <c r="BM185" i="5"/>
  <c r="BP185" i="5" s="1"/>
  <c r="L185" i="6"/>
  <c r="BM41" i="5"/>
  <c r="BP41" i="5" s="1"/>
  <c r="L41" i="6"/>
  <c r="BM153" i="5"/>
  <c r="BP153" i="5" s="1"/>
  <c r="L153" i="6"/>
  <c r="BM30" i="5"/>
  <c r="BP30" i="5" s="1"/>
  <c r="L30" i="6"/>
  <c r="BM46" i="5"/>
  <c r="BP46" i="5" s="1"/>
  <c r="L46" i="6"/>
  <c r="BM108" i="5"/>
  <c r="BP108" i="5" s="1"/>
  <c r="L108" i="6"/>
  <c r="BM31" i="5"/>
  <c r="BP31" i="5" s="1"/>
  <c r="L31" i="6"/>
  <c r="BM34" i="5"/>
  <c r="BP34" i="5" s="1"/>
  <c r="L34" i="6"/>
  <c r="BM124" i="5"/>
  <c r="BP124" i="5" s="1"/>
  <c r="L124" i="6"/>
  <c r="BM209" i="5"/>
  <c r="BP209" i="5" s="1"/>
  <c r="L209" i="6"/>
  <c r="BM195" i="5"/>
  <c r="BP195" i="5" s="1"/>
  <c r="L195" i="6"/>
  <c r="BM177" i="5"/>
  <c r="BP177" i="5" s="1"/>
  <c r="L177" i="6"/>
  <c r="BM157" i="5"/>
  <c r="BP157" i="5" s="1"/>
  <c r="L157" i="6"/>
  <c r="BM107" i="5"/>
  <c r="BP107" i="5" s="1"/>
  <c r="L107" i="6"/>
  <c r="BM188" i="5"/>
  <c r="BP188" i="5" s="1"/>
  <c r="L188" i="6"/>
  <c r="BM140" i="5"/>
  <c r="BP140" i="5" s="1"/>
  <c r="L140" i="6"/>
  <c r="BM45" i="5"/>
  <c r="BP45" i="5" s="1"/>
  <c r="L45" i="6"/>
  <c r="BM39" i="5"/>
  <c r="BP39" i="5" s="1"/>
  <c r="L39" i="6"/>
  <c r="BM21" i="5"/>
  <c r="BP21" i="5" s="1"/>
  <c r="L21" i="6"/>
  <c r="BM29" i="5"/>
  <c r="BP29" i="5" s="1"/>
  <c r="L29" i="6"/>
  <c r="BM103" i="5"/>
  <c r="BP103" i="5" s="1"/>
  <c r="L103" i="6"/>
  <c r="BM207" i="5"/>
  <c r="BP207" i="5" s="1"/>
  <c r="L207" i="6"/>
  <c r="BM97" i="5"/>
  <c r="BP97" i="5" s="1"/>
  <c r="L97" i="6"/>
  <c r="BM148" i="5"/>
  <c r="BP148" i="5" s="1"/>
  <c r="L148" i="6"/>
  <c r="BM24" i="5"/>
  <c r="BP24" i="5" s="1"/>
  <c r="L24" i="6"/>
  <c r="BM71" i="5"/>
  <c r="BP71" i="5" s="1"/>
  <c r="L71" i="6"/>
  <c r="BM129" i="5"/>
  <c r="BP129" i="5" s="1"/>
  <c r="L129" i="6"/>
  <c r="BM73" i="5"/>
  <c r="BP73" i="5" s="1"/>
  <c r="L73" i="6"/>
  <c r="BM200" i="5"/>
  <c r="BP200" i="5" s="1"/>
  <c r="L200" i="6"/>
  <c r="BM74" i="5"/>
  <c r="BP74" i="5" s="1"/>
  <c r="L74" i="6"/>
  <c r="BM93" i="5"/>
  <c r="BP93" i="5" s="1"/>
  <c r="L93" i="6"/>
  <c r="BM155" i="5"/>
  <c r="BP155" i="5" s="1"/>
  <c r="L155" i="6"/>
  <c r="BM190" i="5"/>
  <c r="BP190" i="5" s="1"/>
  <c r="L190" i="6"/>
  <c r="BM47" i="5"/>
  <c r="BP47" i="5" s="1"/>
  <c r="L47" i="6"/>
  <c r="BM198" i="5"/>
  <c r="BP198" i="5" s="1"/>
  <c r="L198" i="6"/>
  <c r="BM145" i="5"/>
  <c r="BP145" i="5" s="1"/>
  <c r="L145" i="6"/>
  <c r="BM79" i="5"/>
  <c r="BP79" i="5" s="1"/>
  <c r="L79" i="6"/>
  <c r="BM99" i="5"/>
  <c r="BP99" i="5" s="1"/>
  <c r="L99" i="6"/>
  <c r="BM119" i="5"/>
  <c r="BP119" i="5" s="1"/>
  <c r="L119" i="6"/>
  <c r="BM134" i="5"/>
  <c r="BP134" i="5" s="1"/>
  <c r="L134" i="6"/>
  <c r="BM91" i="5"/>
  <c r="BP91" i="5" s="1"/>
  <c r="L91" i="6"/>
  <c r="BM138" i="5"/>
  <c r="BP138" i="5" s="1"/>
  <c r="L138" i="6"/>
  <c r="BM175" i="5"/>
  <c r="BP175" i="5" s="1"/>
  <c r="L175" i="6"/>
  <c r="BM12" i="5"/>
  <c r="BP12" i="5" s="1"/>
  <c r="L12" i="6"/>
  <c r="BM162" i="5"/>
  <c r="BP162" i="5" s="1"/>
  <c r="L162" i="6"/>
  <c r="BM65" i="5"/>
  <c r="BP65" i="5" s="1"/>
  <c r="L65" i="6"/>
  <c r="BM61" i="5"/>
  <c r="BP61" i="5" s="1"/>
  <c r="L61" i="6"/>
  <c r="BM149" i="5"/>
  <c r="BP149" i="5" s="1"/>
  <c r="L149" i="6"/>
  <c r="BM133" i="5"/>
  <c r="BP133" i="5" s="1"/>
  <c r="L133" i="6"/>
  <c r="BM205" i="5"/>
  <c r="BP205" i="5" s="1"/>
  <c r="L205" i="6"/>
  <c r="BM109" i="5"/>
  <c r="BP109" i="5" s="1"/>
  <c r="L109" i="6"/>
  <c r="BM156" i="5"/>
  <c r="BP156" i="5" s="1"/>
  <c r="L156" i="6"/>
  <c r="BM201" i="5"/>
  <c r="BP201" i="5" s="1"/>
  <c r="L201" i="6"/>
  <c r="BM113" i="5"/>
  <c r="BP113" i="5" s="1"/>
  <c r="L113" i="6"/>
  <c r="BM161" i="5"/>
  <c r="BP161" i="5" s="1"/>
  <c r="L161" i="6"/>
  <c r="BM43" i="5"/>
  <c r="BP43" i="5" s="1"/>
  <c r="L43" i="6"/>
  <c r="BM203" i="5"/>
  <c r="BP203" i="5" s="1"/>
  <c r="L203" i="6"/>
  <c r="BM84" i="5"/>
  <c r="BP84" i="5" s="1"/>
  <c r="L84" i="6"/>
  <c r="BM88" i="5"/>
  <c r="BP88" i="5" s="1"/>
  <c r="L88" i="6"/>
  <c r="BM167" i="5"/>
  <c r="BP167" i="5" s="1"/>
  <c r="L167" i="6"/>
  <c r="BM92" i="5"/>
  <c r="BP92" i="5" s="1"/>
  <c r="L92" i="6"/>
  <c r="BM132" i="5"/>
  <c r="BP132" i="5" s="1"/>
  <c r="L132" i="6"/>
  <c r="O137" i="6"/>
  <c r="BH103" i="5"/>
  <c r="BR103" i="5"/>
  <c r="BH72" i="5"/>
  <c r="BR72" i="5"/>
  <c r="BH58" i="5"/>
  <c r="BR58" i="5"/>
  <c r="BH202" i="5"/>
  <c r="BR202" i="5"/>
  <c r="BH71" i="5"/>
  <c r="BR71" i="5"/>
  <c r="BH13" i="5"/>
  <c r="BR13" i="5"/>
  <c r="BH33" i="5"/>
  <c r="BR33" i="5"/>
  <c r="BH26" i="5"/>
  <c r="BR26" i="5"/>
  <c r="BH200" i="5"/>
  <c r="BR200" i="5"/>
  <c r="BH49" i="5"/>
  <c r="BR49" i="5"/>
  <c r="BH93" i="5"/>
  <c r="BR93" i="5"/>
  <c r="BH143" i="5"/>
  <c r="BR143" i="5"/>
  <c r="BH190" i="5"/>
  <c r="BR190" i="5"/>
  <c r="BH70" i="5"/>
  <c r="BR70" i="5"/>
  <c r="BH64" i="5"/>
  <c r="BR64" i="5"/>
  <c r="BH159" i="5"/>
  <c r="BR159" i="5"/>
  <c r="BH32" i="5"/>
  <c r="BR32" i="5"/>
  <c r="BH121" i="5"/>
  <c r="BR121" i="5"/>
  <c r="BH142" i="5"/>
  <c r="BR142" i="5"/>
  <c r="BH59" i="5"/>
  <c r="BR59" i="5"/>
  <c r="BH158" i="5"/>
  <c r="BR158" i="5"/>
  <c r="BH182" i="5"/>
  <c r="BR182" i="5"/>
  <c r="BH77" i="5"/>
  <c r="BR77" i="5"/>
  <c r="BH154" i="5"/>
  <c r="BR154" i="5"/>
  <c r="BH138" i="5"/>
  <c r="BR138" i="5"/>
  <c r="BH66" i="5"/>
  <c r="BR66" i="5"/>
  <c r="BH186" i="5"/>
  <c r="BR186" i="5"/>
  <c r="BH40" i="5"/>
  <c r="BR40" i="5"/>
  <c r="BH175" i="5"/>
  <c r="BR175" i="5"/>
  <c r="BH98" i="5"/>
  <c r="BR98" i="5"/>
  <c r="BH23" i="5"/>
  <c r="BR23" i="5"/>
  <c r="BH152" i="5"/>
  <c r="BR152" i="5"/>
  <c r="BH179" i="5"/>
  <c r="BR179" i="5"/>
  <c r="BH12" i="5"/>
  <c r="BR12" i="5"/>
  <c r="N12" i="6" s="1"/>
  <c r="BH44" i="5"/>
  <c r="BR44" i="5"/>
  <c r="BH80" i="5"/>
  <c r="BR80" i="5"/>
  <c r="BH172" i="5"/>
  <c r="BR172" i="5"/>
  <c r="BH210" i="5"/>
  <c r="BR210" i="5"/>
  <c r="BH162" i="5"/>
  <c r="BR162" i="5"/>
  <c r="BH16" i="5"/>
  <c r="BR16" i="5"/>
  <c r="BH118" i="5"/>
  <c r="BR118" i="5"/>
  <c r="BH105" i="5"/>
  <c r="BR105" i="5"/>
  <c r="BH73" i="5"/>
  <c r="BR73" i="5"/>
  <c r="BH67" i="5"/>
  <c r="BR67" i="5"/>
  <c r="BH192" i="5"/>
  <c r="BR192" i="5"/>
  <c r="BH68" i="5"/>
  <c r="BR68" i="5"/>
  <c r="BH48" i="5"/>
  <c r="BR48" i="5"/>
  <c r="BH126" i="5"/>
  <c r="BR126" i="5"/>
  <c r="BH65" i="5"/>
  <c r="BR65" i="5"/>
  <c r="BH160" i="5"/>
  <c r="BR160" i="5"/>
  <c r="BH55" i="5"/>
  <c r="BR55" i="5"/>
  <c r="BH111" i="5"/>
  <c r="BR111" i="5"/>
  <c r="BH54" i="5"/>
  <c r="BR54" i="5"/>
  <c r="BH161" i="5"/>
  <c r="BR161" i="5"/>
  <c r="BH207" i="5"/>
  <c r="BR207" i="5"/>
  <c r="BH50" i="5"/>
  <c r="BR50" i="5"/>
  <c r="BH38" i="5"/>
  <c r="BR38" i="5"/>
  <c r="BH75" i="5"/>
  <c r="BR75" i="5"/>
  <c r="BH69" i="5"/>
  <c r="BR69" i="5"/>
  <c r="BH198" i="5"/>
  <c r="BR198" i="5"/>
  <c r="BH99" i="5"/>
  <c r="BR99" i="5"/>
  <c r="BH112" i="5"/>
  <c r="BR112" i="5"/>
  <c r="BH135" i="5"/>
  <c r="BR135" i="5"/>
  <c r="BH57" i="5"/>
  <c r="BR57" i="5"/>
  <c r="BH205" i="5"/>
  <c r="BR205" i="5"/>
  <c r="BH109" i="5"/>
  <c r="BR109" i="5"/>
  <c r="BH85" i="5"/>
  <c r="BR85" i="5"/>
  <c r="BH113" i="5"/>
  <c r="BR113" i="5"/>
  <c r="BH102" i="5"/>
  <c r="BR102" i="5"/>
  <c r="BH187" i="5"/>
  <c r="BR187" i="5"/>
  <c r="BH43" i="5"/>
  <c r="BR43" i="5"/>
  <c r="BH147" i="5"/>
  <c r="BR147" i="5"/>
  <c r="BH131" i="5"/>
  <c r="BR131" i="5"/>
  <c r="BH78" i="5"/>
  <c r="BR78" i="5"/>
  <c r="BH18" i="5"/>
  <c r="BR18" i="5"/>
  <c r="BH203" i="5"/>
  <c r="BR203" i="5"/>
  <c r="BH169" i="5"/>
  <c r="BR169" i="5"/>
  <c r="BH174" i="5"/>
  <c r="BR174" i="5"/>
  <c r="BH101" i="5"/>
  <c r="BR101" i="5"/>
  <c r="BH95" i="5"/>
  <c r="BR95" i="5"/>
  <c r="BH84" i="5"/>
  <c r="BR84" i="5"/>
  <c r="BH194" i="5"/>
  <c r="BR194" i="5"/>
  <c r="BH166" i="5"/>
  <c r="BR166" i="5"/>
  <c r="BH171" i="5"/>
  <c r="BR171" i="5"/>
  <c r="BH196" i="5"/>
  <c r="BR196" i="5"/>
  <c r="BH183" i="5"/>
  <c r="BR183" i="5"/>
  <c r="BH163" i="5"/>
  <c r="BR163" i="5"/>
  <c r="BH88" i="5"/>
  <c r="BR88" i="5"/>
  <c r="BH197" i="5"/>
  <c r="BR197" i="5"/>
  <c r="BH94" i="5"/>
  <c r="BR94" i="5"/>
  <c r="BH14" i="5"/>
  <c r="BR14" i="5"/>
  <c r="BL7" i="5"/>
  <c r="BM13" i="5"/>
  <c r="BP13" i="5" s="1"/>
  <c r="BH204" i="5"/>
  <c r="BR204" i="5"/>
  <c r="BH90" i="5"/>
  <c r="BR90" i="5"/>
  <c r="BH35" i="5"/>
  <c r="BR35" i="5"/>
  <c r="BH42" i="5"/>
  <c r="BR42" i="5"/>
  <c r="BH176" i="5"/>
  <c r="BR176" i="5"/>
  <c r="BH91" i="5"/>
  <c r="BR91" i="5"/>
  <c r="BH136" i="5"/>
  <c r="BR136" i="5"/>
  <c r="BH100" i="5"/>
  <c r="BR100" i="5"/>
  <c r="BH22" i="5"/>
  <c r="BR22" i="5"/>
  <c r="BH110" i="5"/>
  <c r="BR110" i="5"/>
  <c r="BH170" i="5"/>
  <c r="BR170" i="5"/>
  <c r="BH36" i="5"/>
  <c r="BR36" i="5"/>
  <c r="BH167" i="5"/>
  <c r="BR167" i="5"/>
  <c r="BH96" i="5"/>
  <c r="BR96" i="5"/>
  <c r="BH120" i="5"/>
  <c r="BR120" i="5"/>
  <c r="BH150" i="5"/>
  <c r="BR150" i="5"/>
  <c r="BH92" i="5"/>
  <c r="BR92" i="5"/>
  <c r="BH193" i="5"/>
  <c r="BR193" i="5"/>
  <c r="BH27" i="5"/>
  <c r="BR27" i="5"/>
  <c r="BH144" i="5"/>
  <c r="BR144" i="5"/>
  <c r="BH81" i="5"/>
  <c r="BR81" i="5"/>
  <c r="BH63" i="5"/>
  <c r="BR63" i="5"/>
  <c r="BH132" i="5"/>
  <c r="BR132" i="5"/>
  <c r="BH173" i="5"/>
  <c r="BR173" i="5"/>
  <c r="BH180" i="5"/>
  <c r="BR180" i="5"/>
  <c r="BH208" i="5"/>
  <c r="BR208" i="5"/>
  <c r="BH52" i="5"/>
  <c r="BR52" i="5"/>
  <c r="BH199" i="5"/>
  <c r="BR199" i="5"/>
  <c r="BH181" i="5"/>
  <c r="BR181" i="5"/>
  <c r="BH82" i="5"/>
  <c r="BR82" i="5"/>
  <c r="BH211" i="5"/>
  <c r="BR211" i="5"/>
  <c r="BH97" i="5"/>
  <c r="BR97" i="5"/>
  <c r="BH146" i="5"/>
  <c r="BR146" i="5"/>
  <c r="BH148" i="5"/>
  <c r="BR148" i="5"/>
  <c r="BH24" i="5"/>
  <c r="BR24" i="5"/>
  <c r="BH139" i="5"/>
  <c r="BR139" i="5"/>
  <c r="BH129" i="5"/>
  <c r="BR129" i="5"/>
  <c r="BH104" i="5"/>
  <c r="BR104" i="5"/>
  <c r="BH76" i="5"/>
  <c r="BR76" i="5"/>
  <c r="BH47" i="5"/>
  <c r="BR47" i="5"/>
  <c r="BH125" i="5"/>
  <c r="BR125" i="5"/>
  <c r="BH87" i="5"/>
  <c r="BR87" i="5"/>
  <c r="BH28" i="5"/>
  <c r="BR28" i="5"/>
  <c r="BH178" i="5"/>
  <c r="BR178" i="5"/>
  <c r="BH184" i="5"/>
  <c r="BR184" i="5"/>
  <c r="BH17" i="5"/>
  <c r="BR17" i="5"/>
  <c r="BH61" i="5"/>
  <c r="BR61" i="5"/>
  <c r="BH149" i="5"/>
  <c r="BR149" i="5"/>
  <c r="BH206" i="5"/>
  <c r="BR206" i="5"/>
  <c r="BH133" i="5"/>
  <c r="BR133" i="5"/>
  <c r="BH168" i="5"/>
  <c r="BR168" i="5"/>
  <c r="BH123" i="5"/>
  <c r="BR123" i="5"/>
  <c r="BH56" i="5"/>
  <c r="BR56" i="5"/>
  <c r="BH127" i="5"/>
  <c r="BR127" i="5"/>
  <c r="BH164" i="5"/>
  <c r="BR164" i="5"/>
  <c r="BH165" i="5"/>
  <c r="BR165" i="5"/>
  <c r="BH83" i="5"/>
  <c r="BR83" i="5"/>
  <c r="BH189" i="5"/>
  <c r="BR189" i="5"/>
  <c r="BH62" i="5"/>
  <c r="BR62" i="5"/>
  <c r="BH37" i="5"/>
  <c r="BR37" i="5"/>
  <c r="BH20" i="5"/>
  <c r="BR20" i="5"/>
  <c r="BH115" i="5"/>
  <c r="BR115" i="5"/>
  <c r="BH128" i="5"/>
  <c r="BR128" i="5"/>
  <c r="BH117" i="5"/>
  <c r="BR117" i="5"/>
  <c r="BH15" i="5"/>
  <c r="BR15" i="5"/>
  <c r="BH60" i="5"/>
  <c r="BR60" i="5"/>
  <c r="BH74" i="5"/>
  <c r="BR74" i="5"/>
  <c r="BH155" i="5"/>
  <c r="BR155" i="5"/>
  <c r="BH151" i="5"/>
  <c r="BR151" i="5"/>
  <c r="BH114" i="5"/>
  <c r="BR114" i="5"/>
  <c r="BH89" i="5"/>
  <c r="BR89" i="5"/>
  <c r="BH191" i="5"/>
  <c r="BR191" i="5"/>
  <c r="BH145" i="5"/>
  <c r="BR145" i="5"/>
  <c r="BH79" i="5"/>
  <c r="BR79" i="5"/>
  <c r="BH51" i="5"/>
  <c r="BR51" i="5"/>
  <c r="BH119" i="5"/>
  <c r="BR119" i="5"/>
  <c r="BH53" i="5"/>
  <c r="BR53" i="5"/>
  <c r="BH134" i="5"/>
  <c r="BR134" i="5"/>
  <c r="BH122" i="5"/>
  <c r="BR122" i="5"/>
  <c r="BH130" i="5"/>
  <c r="BR130" i="5"/>
  <c r="BH116" i="5"/>
  <c r="BR116" i="5"/>
  <c r="BH25" i="5"/>
  <c r="BR25" i="5"/>
  <c r="BH141" i="5"/>
  <c r="BR141" i="5"/>
  <c r="BH86" i="5"/>
  <c r="BR86" i="5"/>
  <c r="BH156" i="5"/>
  <c r="BR156" i="5"/>
  <c r="BH201" i="5"/>
  <c r="BR201" i="5"/>
  <c r="BH106" i="5"/>
  <c r="BR106" i="5"/>
  <c r="BH19" i="5"/>
  <c r="BR19" i="5"/>
  <c r="BH185" i="5"/>
  <c r="BR185" i="5"/>
  <c r="BH41" i="5"/>
  <c r="BR41" i="5"/>
  <c r="BH153" i="5"/>
  <c r="BR153" i="5"/>
  <c r="BH30" i="5"/>
  <c r="BR30" i="5"/>
  <c r="BH46" i="5"/>
  <c r="BR46" i="5"/>
  <c r="BH108" i="5"/>
  <c r="BR108" i="5"/>
  <c r="BH31" i="5"/>
  <c r="BR31" i="5"/>
  <c r="BH34" i="5"/>
  <c r="BR34" i="5"/>
  <c r="BH124" i="5"/>
  <c r="BR124" i="5"/>
  <c r="BH209" i="5"/>
  <c r="BR209" i="5"/>
  <c r="BH195" i="5"/>
  <c r="BR195" i="5"/>
  <c r="BH177" i="5"/>
  <c r="BR177" i="5"/>
  <c r="BH157" i="5"/>
  <c r="BR157" i="5"/>
  <c r="BH107" i="5"/>
  <c r="BR107" i="5"/>
  <c r="BH188" i="5"/>
  <c r="BR188" i="5"/>
  <c r="BH140" i="5"/>
  <c r="BR140" i="5"/>
  <c r="BH45" i="5"/>
  <c r="BR45" i="5"/>
  <c r="BH39" i="5"/>
  <c r="BR39" i="5"/>
  <c r="BH21" i="5"/>
  <c r="BR21" i="5"/>
  <c r="BH29" i="5"/>
  <c r="BR29" i="5"/>
  <c r="BD7" i="5"/>
  <c r="BJ7" i="5"/>
  <c r="BG7" i="5"/>
  <c r="BU137" i="5" l="1"/>
  <c r="J137" i="6" s="1"/>
  <c r="BS19" i="5"/>
  <c r="BV19" i="5" s="1"/>
  <c r="O19" i="6" s="1"/>
  <c r="N19" i="6"/>
  <c r="BS149" i="5"/>
  <c r="BV149" i="5" s="1"/>
  <c r="O149" i="6" s="1"/>
  <c r="N149" i="6"/>
  <c r="BS94" i="5"/>
  <c r="BV94" i="5" s="1"/>
  <c r="O94" i="6" s="1"/>
  <c r="N94" i="6"/>
  <c r="BS16" i="5"/>
  <c r="BV16" i="5" s="1"/>
  <c r="O16" i="6" s="1"/>
  <c r="N16" i="6"/>
  <c r="BS49" i="5"/>
  <c r="BV49" i="5" s="1"/>
  <c r="O49" i="6" s="1"/>
  <c r="N49" i="6"/>
  <c r="BS124" i="5"/>
  <c r="BV124" i="5" s="1"/>
  <c r="O124" i="6" s="1"/>
  <c r="N124" i="6"/>
  <c r="BS61" i="5"/>
  <c r="BV61" i="5" s="1"/>
  <c r="O61" i="6" s="1"/>
  <c r="N61" i="6"/>
  <c r="BS197" i="5"/>
  <c r="BV197" i="5" s="1"/>
  <c r="O197" i="6" s="1"/>
  <c r="N197" i="6"/>
  <c r="BS175" i="5"/>
  <c r="BV175" i="5" s="1"/>
  <c r="O175" i="6" s="1"/>
  <c r="N175" i="6"/>
  <c r="BS34" i="5"/>
  <c r="BV34" i="5" s="1"/>
  <c r="O34" i="6" s="1"/>
  <c r="N34" i="6"/>
  <c r="BS165" i="5"/>
  <c r="BV165" i="5" s="1"/>
  <c r="O165" i="6" s="1"/>
  <c r="N165" i="6"/>
  <c r="BS91" i="5"/>
  <c r="BV91" i="5" s="1"/>
  <c r="O91" i="6" s="1"/>
  <c r="N91" i="6"/>
  <c r="BS113" i="5"/>
  <c r="BV113" i="5" s="1"/>
  <c r="O113" i="6" s="1"/>
  <c r="N113" i="6"/>
  <c r="BS40" i="5"/>
  <c r="BV40" i="5" s="1"/>
  <c r="O40" i="6" s="1"/>
  <c r="N40" i="6"/>
  <c r="BS51" i="5"/>
  <c r="BV51" i="5" s="1"/>
  <c r="O51" i="6" s="1"/>
  <c r="N51" i="6"/>
  <c r="BS180" i="5"/>
  <c r="BV180" i="5" s="1"/>
  <c r="O180" i="6" s="1"/>
  <c r="N180" i="6"/>
  <c r="BS85" i="5"/>
  <c r="BV85" i="5" s="1"/>
  <c r="O85" i="6" s="1"/>
  <c r="N85" i="6"/>
  <c r="BS32" i="5"/>
  <c r="BV32" i="5" s="1"/>
  <c r="O32" i="6" s="1"/>
  <c r="N32" i="6"/>
  <c r="BS108" i="5"/>
  <c r="BV108" i="5" s="1"/>
  <c r="O108" i="6" s="1"/>
  <c r="N108" i="6"/>
  <c r="BS79" i="5"/>
  <c r="BV79" i="5" s="1"/>
  <c r="O79" i="6" s="1"/>
  <c r="N79" i="6"/>
  <c r="BS178" i="5"/>
  <c r="BV178" i="5" s="1"/>
  <c r="O178" i="6" s="1"/>
  <c r="N178" i="6"/>
  <c r="BS173" i="5"/>
  <c r="BV173" i="5" s="1"/>
  <c r="O173" i="6" s="1"/>
  <c r="N173" i="6"/>
  <c r="BS183" i="5"/>
  <c r="BV183" i="5" s="1"/>
  <c r="O183" i="6" s="1"/>
  <c r="N183" i="6"/>
  <c r="BS109" i="5"/>
  <c r="BV109" i="5" s="1"/>
  <c r="O109" i="6" s="1"/>
  <c r="N109" i="6"/>
  <c r="BS80" i="5"/>
  <c r="BV80" i="5" s="1"/>
  <c r="O80" i="6" s="1"/>
  <c r="N80" i="6"/>
  <c r="BS13" i="5"/>
  <c r="BV13" i="5" s="1"/>
  <c r="N13" i="6"/>
  <c r="BS46" i="5"/>
  <c r="BV46" i="5" s="1"/>
  <c r="O46" i="6" s="1"/>
  <c r="N46" i="6"/>
  <c r="BS28" i="5"/>
  <c r="BV28" i="5" s="1"/>
  <c r="O28" i="6" s="1"/>
  <c r="N28" i="6"/>
  <c r="BS196" i="5"/>
  <c r="BV196" i="5" s="1"/>
  <c r="O196" i="6" s="1"/>
  <c r="N196" i="6"/>
  <c r="BS44" i="5"/>
  <c r="BV44" i="5" s="1"/>
  <c r="O44" i="6" s="1"/>
  <c r="N44" i="6"/>
  <c r="BS191" i="5"/>
  <c r="BV191" i="5" s="1"/>
  <c r="O191" i="6" s="1"/>
  <c r="N191" i="6"/>
  <c r="BS36" i="5"/>
  <c r="BV36" i="5" s="1"/>
  <c r="O36" i="6" s="1"/>
  <c r="N36" i="6"/>
  <c r="BS70" i="5"/>
  <c r="BV70" i="5" s="1"/>
  <c r="O70" i="6" s="1"/>
  <c r="N70" i="6"/>
  <c r="BS157" i="5"/>
  <c r="BV157" i="5" s="1"/>
  <c r="O157" i="6" s="1"/>
  <c r="N157" i="6"/>
  <c r="BS89" i="5"/>
  <c r="BV89" i="5" s="1"/>
  <c r="O89" i="6" s="1"/>
  <c r="N89" i="6"/>
  <c r="BS125" i="5"/>
  <c r="BV125" i="5" s="1"/>
  <c r="O125" i="6" s="1"/>
  <c r="N125" i="6"/>
  <c r="BS170" i="5"/>
  <c r="BV170" i="5" s="1"/>
  <c r="O170" i="6" s="1"/>
  <c r="N170" i="6"/>
  <c r="BS131" i="5"/>
  <c r="BV131" i="5" s="1"/>
  <c r="O131" i="6" s="1"/>
  <c r="N131" i="6"/>
  <c r="BS73" i="5"/>
  <c r="BV73" i="5" s="1"/>
  <c r="O73" i="6" s="1"/>
  <c r="N73" i="6"/>
  <c r="BS190" i="5"/>
  <c r="BV190" i="5" s="1"/>
  <c r="O190" i="6" s="1"/>
  <c r="N190" i="6"/>
  <c r="BS177" i="5"/>
  <c r="BV177" i="5" s="1"/>
  <c r="O177" i="6" s="1"/>
  <c r="N177" i="6"/>
  <c r="BS41" i="5"/>
  <c r="BV41" i="5" s="1"/>
  <c r="O41" i="6" s="1"/>
  <c r="N41" i="6"/>
  <c r="BS130" i="5"/>
  <c r="BV130" i="5" s="1"/>
  <c r="O130" i="6" s="1"/>
  <c r="N130" i="6"/>
  <c r="BS114" i="5"/>
  <c r="BV114" i="5" s="1"/>
  <c r="O114" i="6" s="1"/>
  <c r="N114" i="6"/>
  <c r="BS37" i="5"/>
  <c r="BV37" i="5" s="1"/>
  <c r="O37" i="6" s="1"/>
  <c r="N37" i="6"/>
  <c r="BS133" i="5"/>
  <c r="BV133" i="5" s="1"/>
  <c r="O133" i="6" s="1"/>
  <c r="N133" i="6"/>
  <c r="BS47" i="5"/>
  <c r="BV47" i="5" s="1"/>
  <c r="O47" i="6" s="1"/>
  <c r="N47" i="6"/>
  <c r="BS82" i="5"/>
  <c r="BV82" i="5" s="1"/>
  <c r="O82" i="6" s="1"/>
  <c r="N82" i="6"/>
  <c r="BS144" i="5"/>
  <c r="BV144" i="5" s="1"/>
  <c r="O144" i="6" s="1"/>
  <c r="N144" i="6"/>
  <c r="BS110" i="5"/>
  <c r="BV110" i="5" s="1"/>
  <c r="O110" i="6" s="1"/>
  <c r="N110" i="6"/>
  <c r="BS194" i="5"/>
  <c r="BV194" i="5" s="1"/>
  <c r="O194" i="6" s="1"/>
  <c r="N194" i="6"/>
  <c r="BS147" i="5"/>
  <c r="BV147" i="5" s="1"/>
  <c r="O147" i="6" s="1"/>
  <c r="N147" i="6"/>
  <c r="BS112" i="5"/>
  <c r="BV112" i="5" s="1"/>
  <c r="O112" i="6" s="1"/>
  <c r="N112" i="6"/>
  <c r="BS111" i="5"/>
  <c r="BV111" i="5" s="1"/>
  <c r="O111" i="6" s="1"/>
  <c r="N111" i="6"/>
  <c r="BS105" i="5"/>
  <c r="BV105" i="5" s="1"/>
  <c r="O105" i="6" s="1"/>
  <c r="N105" i="6"/>
  <c r="BS152" i="5"/>
  <c r="BV152" i="5" s="1"/>
  <c r="O152" i="6" s="1"/>
  <c r="N152" i="6"/>
  <c r="BS182" i="5"/>
  <c r="BV182" i="5" s="1"/>
  <c r="O182" i="6" s="1"/>
  <c r="N182" i="6"/>
  <c r="BS143" i="5"/>
  <c r="BV143" i="5" s="1"/>
  <c r="O143" i="6" s="1"/>
  <c r="N143" i="6"/>
  <c r="BS72" i="5"/>
  <c r="BV72" i="5" s="1"/>
  <c r="O72" i="6" s="1"/>
  <c r="N72" i="6"/>
  <c r="BS29" i="5"/>
  <c r="BV29" i="5" s="1"/>
  <c r="O29" i="6" s="1"/>
  <c r="N29" i="6"/>
  <c r="BS189" i="5"/>
  <c r="BV189" i="5" s="1"/>
  <c r="O189" i="6" s="1"/>
  <c r="N189" i="6"/>
  <c r="BS193" i="5"/>
  <c r="BV193" i="5" s="1"/>
  <c r="O193" i="6" s="1"/>
  <c r="N193" i="6"/>
  <c r="BS187" i="5"/>
  <c r="BV187" i="5" s="1"/>
  <c r="O187" i="6" s="1"/>
  <c r="N187" i="6"/>
  <c r="BS98" i="5"/>
  <c r="BV98" i="5" s="1"/>
  <c r="O98" i="6" s="1"/>
  <c r="N98" i="6"/>
  <c r="BS53" i="5"/>
  <c r="BV53" i="5" s="1"/>
  <c r="O53" i="6" s="1"/>
  <c r="N53" i="6"/>
  <c r="BS52" i="5"/>
  <c r="BV52" i="5" s="1"/>
  <c r="O52" i="6" s="1"/>
  <c r="N52" i="6"/>
  <c r="BS101" i="5"/>
  <c r="BV101" i="5" s="1"/>
  <c r="O101" i="6" s="1"/>
  <c r="N101" i="6"/>
  <c r="BS162" i="5"/>
  <c r="BV162" i="5" s="1"/>
  <c r="O162" i="6" s="1"/>
  <c r="N162" i="6"/>
  <c r="BS60" i="5"/>
  <c r="BV60" i="5" s="1"/>
  <c r="O60" i="6" s="1"/>
  <c r="N60" i="6"/>
  <c r="BS208" i="5"/>
  <c r="BV208" i="5" s="1"/>
  <c r="O208" i="6" s="1"/>
  <c r="N208" i="6"/>
  <c r="BS174" i="5"/>
  <c r="BV174" i="5" s="1"/>
  <c r="O174" i="6" s="1"/>
  <c r="N174" i="6"/>
  <c r="BS210" i="5"/>
  <c r="BV210" i="5" s="1"/>
  <c r="O210" i="6" s="1"/>
  <c r="N210" i="6"/>
  <c r="BS26" i="5"/>
  <c r="BV26" i="5" s="1"/>
  <c r="O26" i="6" s="1"/>
  <c r="N26" i="6"/>
  <c r="BS45" i="5"/>
  <c r="BV45" i="5" s="1"/>
  <c r="O45" i="6" s="1"/>
  <c r="N45" i="6"/>
  <c r="BS184" i="5"/>
  <c r="BV184" i="5" s="1"/>
  <c r="O184" i="6" s="1"/>
  <c r="N184" i="6"/>
  <c r="BS163" i="5"/>
  <c r="BV163" i="5" s="1"/>
  <c r="O163" i="6" s="1"/>
  <c r="N163" i="6"/>
  <c r="BS172" i="5"/>
  <c r="BV172" i="5" s="1"/>
  <c r="O172" i="6" s="1"/>
  <c r="N172" i="6"/>
  <c r="BS86" i="5"/>
  <c r="BV86" i="5" s="1"/>
  <c r="O86" i="6" s="1"/>
  <c r="N86" i="6"/>
  <c r="BS148" i="5"/>
  <c r="BV148" i="5" s="1"/>
  <c r="O148" i="6" s="1"/>
  <c r="N148" i="6"/>
  <c r="BS203" i="5"/>
  <c r="BV203" i="5" s="1"/>
  <c r="O203" i="6" s="1"/>
  <c r="N203" i="6"/>
  <c r="BS66" i="5"/>
  <c r="BV66" i="5" s="1"/>
  <c r="O66" i="6" s="1"/>
  <c r="N66" i="6"/>
  <c r="BS145" i="5"/>
  <c r="BV145" i="5" s="1"/>
  <c r="O145" i="6" s="1"/>
  <c r="N145" i="6"/>
  <c r="BS132" i="5"/>
  <c r="BV132" i="5" s="1"/>
  <c r="O132" i="6" s="1"/>
  <c r="N132" i="6"/>
  <c r="BS205" i="5"/>
  <c r="BV205" i="5" s="1"/>
  <c r="O205" i="6" s="1"/>
  <c r="N205" i="6"/>
  <c r="BS64" i="5"/>
  <c r="BV64" i="5" s="1"/>
  <c r="O64" i="6" s="1"/>
  <c r="N64" i="6"/>
  <c r="BS30" i="5"/>
  <c r="BV30" i="5" s="1"/>
  <c r="O30" i="6" s="1"/>
  <c r="N30" i="6"/>
  <c r="BS123" i="5"/>
  <c r="BV123" i="5" s="1"/>
  <c r="O123" i="6" s="1"/>
  <c r="N123" i="6"/>
  <c r="BS97" i="5"/>
  <c r="BV97" i="5" s="1"/>
  <c r="O97" i="6" s="1"/>
  <c r="N97" i="6"/>
  <c r="BS90" i="5"/>
  <c r="BV90" i="5" s="1"/>
  <c r="O90" i="6" s="1"/>
  <c r="N90" i="6"/>
  <c r="BS78" i="5"/>
  <c r="BV78" i="5" s="1"/>
  <c r="O78" i="6" s="1"/>
  <c r="N78" i="6"/>
  <c r="BS67" i="5"/>
  <c r="BV67" i="5" s="1"/>
  <c r="O67" i="6" s="1"/>
  <c r="N67" i="6"/>
  <c r="BS202" i="5"/>
  <c r="BV202" i="5" s="1"/>
  <c r="O202" i="6" s="1"/>
  <c r="N202" i="6"/>
  <c r="BS168" i="5"/>
  <c r="BV168" i="5" s="1"/>
  <c r="O168" i="6" s="1"/>
  <c r="N168" i="6"/>
  <c r="BS166" i="5"/>
  <c r="BV166" i="5" s="1"/>
  <c r="O166" i="6" s="1"/>
  <c r="N166" i="6"/>
  <c r="BS77" i="5"/>
  <c r="BV77" i="5" s="1"/>
  <c r="O77" i="6" s="1"/>
  <c r="N77" i="6"/>
  <c r="BS209" i="5"/>
  <c r="BV209" i="5" s="1"/>
  <c r="O209" i="6" s="1"/>
  <c r="N209" i="6"/>
  <c r="BS155" i="5"/>
  <c r="BV155" i="5" s="1"/>
  <c r="O155" i="6" s="1"/>
  <c r="N155" i="6"/>
  <c r="BS104" i="5"/>
  <c r="BV104" i="5" s="1"/>
  <c r="O104" i="6" s="1"/>
  <c r="N104" i="6"/>
  <c r="BS100" i="5"/>
  <c r="BV100" i="5" s="1"/>
  <c r="O100" i="6" s="1"/>
  <c r="N100" i="6"/>
  <c r="BS95" i="5"/>
  <c r="BV95" i="5" s="1"/>
  <c r="O95" i="6" s="1"/>
  <c r="N95" i="6"/>
  <c r="BS160" i="5"/>
  <c r="BV160" i="5" s="1"/>
  <c r="O160" i="6" s="1"/>
  <c r="N160" i="6"/>
  <c r="BS59" i="5"/>
  <c r="BV59" i="5" s="1"/>
  <c r="O59" i="6" s="1"/>
  <c r="N59" i="6"/>
  <c r="BS74" i="5"/>
  <c r="BV74" i="5" s="1"/>
  <c r="O74" i="6" s="1"/>
  <c r="N74" i="6"/>
  <c r="BS92" i="5"/>
  <c r="BV92" i="5" s="1"/>
  <c r="O92" i="6" s="1"/>
  <c r="N92" i="6"/>
  <c r="BS69" i="5"/>
  <c r="BV69" i="5" s="1"/>
  <c r="O69" i="6" s="1"/>
  <c r="N69" i="6"/>
  <c r="BS142" i="5"/>
  <c r="BV142" i="5" s="1"/>
  <c r="O142" i="6" s="1"/>
  <c r="N142" i="6"/>
  <c r="BS201" i="5"/>
  <c r="BV201" i="5" s="1"/>
  <c r="O201" i="6" s="1"/>
  <c r="N201" i="6"/>
  <c r="BS139" i="5"/>
  <c r="BV139" i="5" s="1"/>
  <c r="O139" i="6" s="1"/>
  <c r="N139" i="6"/>
  <c r="BS75" i="5"/>
  <c r="BV75" i="5" s="1"/>
  <c r="O75" i="6" s="1"/>
  <c r="N75" i="6"/>
  <c r="BS156" i="5"/>
  <c r="BV156" i="5" s="1"/>
  <c r="O156" i="6" s="1"/>
  <c r="N156" i="6"/>
  <c r="BS164" i="5"/>
  <c r="BV164" i="5" s="1"/>
  <c r="O164" i="6" s="1"/>
  <c r="N164" i="6"/>
  <c r="BS120" i="5"/>
  <c r="BV120" i="5" s="1"/>
  <c r="O120" i="6" s="1"/>
  <c r="N120" i="6"/>
  <c r="BS169" i="5"/>
  <c r="BV169" i="5" s="1"/>
  <c r="O169" i="6" s="1"/>
  <c r="N169" i="6"/>
  <c r="BS48" i="5"/>
  <c r="BV48" i="5" s="1"/>
  <c r="O48" i="6" s="1"/>
  <c r="N48" i="6"/>
  <c r="BS33" i="5"/>
  <c r="BV33" i="5" s="1"/>
  <c r="O33" i="6" s="1"/>
  <c r="N33" i="6"/>
  <c r="BS140" i="5"/>
  <c r="BV140" i="5" s="1"/>
  <c r="O140" i="6" s="1"/>
  <c r="N140" i="6"/>
  <c r="BS127" i="5"/>
  <c r="BV127" i="5" s="1"/>
  <c r="O127" i="6" s="1"/>
  <c r="N127" i="6"/>
  <c r="BS42" i="5"/>
  <c r="BV42" i="5" s="1"/>
  <c r="O42" i="6" s="1"/>
  <c r="N42" i="6"/>
  <c r="BS68" i="5"/>
  <c r="BV68" i="5" s="1"/>
  <c r="O68" i="6" s="1"/>
  <c r="N68" i="6"/>
  <c r="BS188" i="5"/>
  <c r="BV188" i="5" s="1"/>
  <c r="O188" i="6" s="1"/>
  <c r="N188" i="6"/>
  <c r="BS56" i="5"/>
  <c r="BV56" i="5" s="1"/>
  <c r="O56" i="6" s="1"/>
  <c r="N56" i="6"/>
  <c r="BS35" i="5"/>
  <c r="BV35" i="5" s="1"/>
  <c r="O35" i="6" s="1"/>
  <c r="N35" i="6"/>
  <c r="BS192" i="5"/>
  <c r="BV192" i="5" s="1"/>
  <c r="O192" i="6" s="1"/>
  <c r="N192" i="6"/>
  <c r="BS25" i="5"/>
  <c r="BV25" i="5" s="1"/>
  <c r="O25" i="6" s="1"/>
  <c r="N25" i="6"/>
  <c r="BS87" i="5"/>
  <c r="BV87" i="5" s="1"/>
  <c r="O87" i="6" s="1"/>
  <c r="N87" i="6"/>
  <c r="BS171" i="5"/>
  <c r="BV171" i="5" s="1"/>
  <c r="O171" i="6" s="1"/>
  <c r="N171" i="6"/>
  <c r="BS161" i="5"/>
  <c r="BV161" i="5" s="1"/>
  <c r="O161" i="6" s="1"/>
  <c r="N161" i="6"/>
  <c r="BS153" i="5"/>
  <c r="BV153" i="5" s="1"/>
  <c r="O153" i="6" s="1"/>
  <c r="N153" i="6"/>
  <c r="BS20" i="5"/>
  <c r="BV20" i="5" s="1"/>
  <c r="O20" i="6" s="1"/>
  <c r="N20" i="6"/>
  <c r="BS211" i="5"/>
  <c r="BV211" i="5" s="1"/>
  <c r="O211" i="6" s="1"/>
  <c r="N211" i="6"/>
  <c r="BS204" i="5"/>
  <c r="BV204" i="5" s="1"/>
  <c r="O204" i="6" s="1"/>
  <c r="N204" i="6"/>
  <c r="BS135" i="5"/>
  <c r="BV135" i="5" s="1"/>
  <c r="O135" i="6" s="1"/>
  <c r="N135" i="6"/>
  <c r="BS179" i="5"/>
  <c r="BV179" i="5" s="1"/>
  <c r="O179" i="6" s="1"/>
  <c r="N179" i="6"/>
  <c r="BS58" i="5"/>
  <c r="BV58" i="5" s="1"/>
  <c r="O58" i="6" s="1"/>
  <c r="N58" i="6"/>
  <c r="BS195" i="5"/>
  <c r="BV195" i="5" s="1"/>
  <c r="O195" i="6" s="1"/>
  <c r="N195" i="6"/>
  <c r="BS185" i="5"/>
  <c r="BV185" i="5" s="1"/>
  <c r="O185" i="6" s="1"/>
  <c r="N185" i="6"/>
  <c r="BS122" i="5"/>
  <c r="BV122" i="5" s="1"/>
  <c r="O122" i="6" s="1"/>
  <c r="N122" i="6"/>
  <c r="BS151" i="5"/>
  <c r="BV151" i="5" s="1"/>
  <c r="O151" i="6" s="1"/>
  <c r="N151" i="6"/>
  <c r="BS62" i="5"/>
  <c r="BV62" i="5" s="1"/>
  <c r="O62" i="6" s="1"/>
  <c r="N62" i="6"/>
  <c r="BS206" i="5"/>
  <c r="BV206" i="5" s="1"/>
  <c r="O206" i="6" s="1"/>
  <c r="N206" i="6"/>
  <c r="BS76" i="5"/>
  <c r="BV76" i="5" s="1"/>
  <c r="O76" i="6" s="1"/>
  <c r="N76" i="6"/>
  <c r="BS181" i="5"/>
  <c r="BV181" i="5" s="1"/>
  <c r="O181" i="6" s="1"/>
  <c r="N181" i="6"/>
  <c r="BS27" i="5"/>
  <c r="BV27" i="5" s="1"/>
  <c r="O27" i="6" s="1"/>
  <c r="N27" i="6"/>
  <c r="BS22" i="5"/>
  <c r="BV22" i="5" s="1"/>
  <c r="O22" i="6" s="1"/>
  <c r="N22" i="6"/>
  <c r="BS14" i="5"/>
  <c r="BV14" i="5" s="1"/>
  <c r="O14" i="6" s="1"/>
  <c r="N14" i="6"/>
  <c r="BS84" i="5"/>
  <c r="BV84" i="5" s="1"/>
  <c r="O84" i="6" s="1"/>
  <c r="N84" i="6"/>
  <c r="BS43" i="5"/>
  <c r="BV43" i="5" s="1"/>
  <c r="O43" i="6" s="1"/>
  <c r="N43" i="6"/>
  <c r="BS99" i="5"/>
  <c r="BV99" i="5" s="1"/>
  <c r="O99" i="6" s="1"/>
  <c r="N99" i="6"/>
  <c r="BS55" i="5"/>
  <c r="BV55" i="5" s="1"/>
  <c r="O55" i="6" s="1"/>
  <c r="N55" i="6"/>
  <c r="BS118" i="5"/>
  <c r="BV118" i="5" s="1"/>
  <c r="O118" i="6" s="1"/>
  <c r="N118" i="6"/>
  <c r="BS23" i="5"/>
  <c r="BV23" i="5" s="1"/>
  <c r="O23" i="6" s="1"/>
  <c r="N23" i="6"/>
  <c r="BS158" i="5"/>
  <c r="BV158" i="5" s="1"/>
  <c r="O158" i="6" s="1"/>
  <c r="N158" i="6"/>
  <c r="BS93" i="5"/>
  <c r="BV93" i="5" s="1"/>
  <c r="O93" i="6" s="1"/>
  <c r="N93" i="6"/>
  <c r="BS103" i="5"/>
  <c r="BV103" i="5" s="1"/>
  <c r="O103" i="6" s="1"/>
  <c r="N103" i="6"/>
  <c r="L213" i="6"/>
  <c r="BS134" i="5"/>
  <c r="BV134" i="5" s="1"/>
  <c r="O134" i="6" s="1"/>
  <c r="N134" i="6"/>
  <c r="BS199" i="5"/>
  <c r="BV199" i="5" s="1"/>
  <c r="O199" i="6" s="1"/>
  <c r="N199" i="6"/>
  <c r="BS198" i="5"/>
  <c r="BV198" i="5" s="1"/>
  <c r="O198" i="6" s="1"/>
  <c r="N198" i="6"/>
  <c r="BS21" i="5"/>
  <c r="BV21" i="5" s="1"/>
  <c r="O21" i="6" s="1"/>
  <c r="N21" i="6"/>
  <c r="BS106" i="5"/>
  <c r="BV106" i="5" s="1"/>
  <c r="O106" i="6" s="1"/>
  <c r="N106" i="6"/>
  <c r="BS83" i="5"/>
  <c r="BV83" i="5" s="1"/>
  <c r="O83" i="6" s="1"/>
  <c r="N83" i="6"/>
  <c r="BS129" i="5"/>
  <c r="BV129" i="5" s="1"/>
  <c r="O129" i="6" s="1"/>
  <c r="N129" i="6"/>
  <c r="BS136" i="5"/>
  <c r="BV136" i="5" s="1"/>
  <c r="O136" i="6" s="1"/>
  <c r="N136" i="6"/>
  <c r="BS102" i="5"/>
  <c r="BV102" i="5" s="1"/>
  <c r="O102" i="6" s="1"/>
  <c r="N102" i="6"/>
  <c r="BS65" i="5"/>
  <c r="BV65" i="5" s="1"/>
  <c r="O65" i="6" s="1"/>
  <c r="N65" i="6"/>
  <c r="BS200" i="5"/>
  <c r="BV200" i="5" s="1"/>
  <c r="O200" i="6" s="1"/>
  <c r="N200" i="6"/>
  <c r="BS39" i="5"/>
  <c r="BV39" i="5" s="1"/>
  <c r="O39" i="6" s="1"/>
  <c r="N39" i="6"/>
  <c r="BS119" i="5"/>
  <c r="BV119" i="5" s="1"/>
  <c r="O119" i="6" s="1"/>
  <c r="N119" i="6"/>
  <c r="BS17" i="5"/>
  <c r="BV17" i="5" s="1"/>
  <c r="O17" i="6" s="1"/>
  <c r="N17" i="6"/>
  <c r="BS150" i="5"/>
  <c r="BV150" i="5" s="1"/>
  <c r="O150" i="6" s="1"/>
  <c r="N150" i="6"/>
  <c r="BS88" i="5"/>
  <c r="BV88" i="5" s="1"/>
  <c r="O88" i="6" s="1"/>
  <c r="N88" i="6"/>
  <c r="BS126" i="5"/>
  <c r="BV126" i="5" s="1"/>
  <c r="O126" i="6" s="1"/>
  <c r="N126" i="6"/>
  <c r="BS121" i="5"/>
  <c r="BV121" i="5" s="1"/>
  <c r="O121" i="6" s="1"/>
  <c r="N121" i="6"/>
  <c r="BS31" i="5"/>
  <c r="BV31" i="5" s="1"/>
  <c r="O31" i="6" s="1"/>
  <c r="N31" i="6"/>
  <c r="BS15" i="5"/>
  <c r="BV15" i="5" s="1"/>
  <c r="O15" i="6" s="1"/>
  <c r="N15" i="6"/>
  <c r="BS24" i="5"/>
  <c r="BV24" i="5" s="1"/>
  <c r="O24" i="6" s="1"/>
  <c r="N24" i="6"/>
  <c r="BS176" i="5"/>
  <c r="BV176" i="5" s="1"/>
  <c r="O176" i="6" s="1"/>
  <c r="N176" i="6"/>
  <c r="BS38" i="5"/>
  <c r="BV38" i="5" s="1"/>
  <c r="O38" i="6" s="1"/>
  <c r="N38" i="6"/>
  <c r="BS186" i="5"/>
  <c r="BV186" i="5" s="1"/>
  <c r="O186" i="6" s="1"/>
  <c r="N186" i="6"/>
  <c r="BS117" i="5"/>
  <c r="BV117" i="5" s="1"/>
  <c r="O117" i="6" s="1"/>
  <c r="N117" i="6"/>
  <c r="BS96" i="5"/>
  <c r="BV96" i="5" s="1"/>
  <c r="O96" i="6" s="1"/>
  <c r="N96" i="6"/>
  <c r="BS50" i="5"/>
  <c r="BV50" i="5" s="1"/>
  <c r="O50" i="6" s="1"/>
  <c r="N50" i="6"/>
  <c r="BS159" i="5"/>
  <c r="BV159" i="5" s="1"/>
  <c r="O159" i="6" s="1"/>
  <c r="N159" i="6"/>
  <c r="BS141" i="5"/>
  <c r="BV141" i="5" s="1"/>
  <c r="O141" i="6" s="1"/>
  <c r="N141" i="6"/>
  <c r="BS128" i="5"/>
  <c r="BV128" i="5" s="1"/>
  <c r="O128" i="6" s="1"/>
  <c r="N128" i="6"/>
  <c r="BS146" i="5"/>
  <c r="BV146" i="5" s="1"/>
  <c r="O146" i="6" s="1"/>
  <c r="N146" i="6"/>
  <c r="BS167" i="5"/>
  <c r="BV167" i="5" s="1"/>
  <c r="O167" i="6" s="1"/>
  <c r="N167" i="6"/>
  <c r="BS18" i="5"/>
  <c r="BV18" i="5" s="1"/>
  <c r="O18" i="6" s="1"/>
  <c r="N18" i="6"/>
  <c r="BS207" i="5"/>
  <c r="BV207" i="5" s="1"/>
  <c r="O207" i="6" s="1"/>
  <c r="N207" i="6"/>
  <c r="BS138" i="5"/>
  <c r="BV138" i="5" s="1"/>
  <c r="O138" i="6" s="1"/>
  <c r="N138" i="6"/>
  <c r="BS71" i="5"/>
  <c r="BV71" i="5" s="1"/>
  <c r="O71" i="6" s="1"/>
  <c r="N71" i="6"/>
  <c r="BS107" i="5"/>
  <c r="BV107" i="5" s="1"/>
  <c r="O107" i="6" s="1"/>
  <c r="N107" i="6"/>
  <c r="BS115" i="5"/>
  <c r="BV115" i="5" s="1"/>
  <c r="O115" i="6" s="1"/>
  <c r="N115" i="6"/>
  <c r="BS63" i="5"/>
  <c r="BV63" i="5" s="1"/>
  <c r="O63" i="6" s="1"/>
  <c r="N63" i="6"/>
  <c r="BS57" i="5"/>
  <c r="BV57" i="5" s="1"/>
  <c r="O57" i="6" s="1"/>
  <c r="N57" i="6"/>
  <c r="BS154" i="5"/>
  <c r="BV154" i="5" s="1"/>
  <c r="O154" i="6" s="1"/>
  <c r="N154" i="6"/>
  <c r="BS116" i="5"/>
  <c r="BV116" i="5" s="1"/>
  <c r="O116" i="6" s="1"/>
  <c r="N116" i="6"/>
  <c r="BS81" i="5"/>
  <c r="BV81" i="5" s="1"/>
  <c r="O81" i="6" s="1"/>
  <c r="N81" i="6"/>
  <c r="BS54" i="5"/>
  <c r="BV54" i="5" s="1"/>
  <c r="O54" i="6" s="1"/>
  <c r="N54" i="6"/>
  <c r="BS12" i="5"/>
  <c r="BV12" i="5" s="1"/>
  <c r="BR7" i="5"/>
  <c r="BH212" i="5"/>
  <c r="BP212" i="5"/>
  <c r="BU202" i="5" l="1"/>
  <c r="J202" i="6" s="1"/>
  <c r="BU35" i="5"/>
  <c r="J35" i="6" s="1"/>
  <c r="BU50" i="5"/>
  <c r="J50" i="6" s="1"/>
  <c r="BU160" i="5"/>
  <c r="J160" i="6" s="1"/>
  <c r="BU189" i="5"/>
  <c r="J189" i="6" s="1"/>
  <c r="BU66" i="5"/>
  <c r="J66" i="6" s="1"/>
  <c r="BU126" i="5"/>
  <c r="J126" i="6" s="1"/>
  <c r="BU67" i="5"/>
  <c r="J67" i="6" s="1"/>
  <c r="BU23" i="5"/>
  <c r="J23" i="6" s="1"/>
  <c r="BU174" i="5"/>
  <c r="J174" i="6" s="1"/>
  <c r="BU164" i="5"/>
  <c r="J164" i="6" s="1"/>
  <c r="BU56" i="5"/>
  <c r="J56" i="6" s="1"/>
  <c r="BU191" i="5"/>
  <c r="J191" i="6" s="1"/>
  <c r="BU19" i="5"/>
  <c r="J19" i="6" s="1"/>
  <c r="BU165" i="5"/>
  <c r="J165" i="6" s="1"/>
  <c r="BU76" i="5"/>
  <c r="J76" i="6" s="1"/>
  <c r="BU194" i="5"/>
  <c r="J194" i="6" s="1"/>
  <c r="BU177" i="5"/>
  <c r="J177" i="6" s="1"/>
  <c r="BU178" i="5"/>
  <c r="J178" i="6" s="1"/>
  <c r="BU204" i="5"/>
  <c r="J204" i="6" s="1"/>
  <c r="BU91" i="5"/>
  <c r="J91" i="6" s="1"/>
  <c r="BU107" i="5"/>
  <c r="J107" i="6" s="1"/>
  <c r="BU41" i="5"/>
  <c r="J41" i="6" s="1"/>
  <c r="BU129" i="5"/>
  <c r="J129" i="6" s="1"/>
  <c r="BU36" i="5"/>
  <c r="J36" i="6" s="1"/>
  <c r="BU136" i="5"/>
  <c r="J136" i="6" s="1"/>
  <c r="BU210" i="5"/>
  <c r="J210" i="6" s="1"/>
  <c r="BU183" i="5"/>
  <c r="J183" i="6" s="1"/>
  <c r="BU132" i="5"/>
  <c r="J132" i="6" s="1"/>
  <c r="BU115" i="5"/>
  <c r="J115" i="6" s="1"/>
  <c r="BU193" i="5"/>
  <c r="J193" i="6" s="1"/>
  <c r="BU149" i="5"/>
  <c r="J149" i="6" s="1"/>
  <c r="BU145" i="5"/>
  <c r="J145" i="6" s="1"/>
  <c r="BU120" i="5"/>
  <c r="J120" i="6" s="1"/>
  <c r="BU74" i="5"/>
  <c r="J74" i="6" s="1"/>
  <c r="BU141" i="5"/>
  <c r="J141" i="6" s="1"/>
  <c r="BU58" i="5"/>
  <c r="J58" i="6" s="1"/>
  <c r="BU158" i="5"/>
  <c r="J158" i="6" s="1"/>
  <c r="BU59" i="5"/>
  <c r="J59" i="6" s="1"/>
  <c r="BU184" i="5"/>
  <c r="J184" i="6" s="1"/>
  <c r="BU125" i="5"/>
  <c r="J125" i="6" s="1"/>
  <c r="BU40" i="5"/>
  <c r="J40" i="6" s="1"/>
  <c r="BU70" i="5"/>
  <c r="J70" i="6" s="1"/>
  <c r="BU159" i="5"/>
  <c r="J159" i="6" s="1"/>
  <c r="BU93" i="5"/>
  <c r="J93" i="6" s="1"/>
  <c r="BU181" i="5"/>
  <c r="J181" i="6" s="1"/>
  <c r="BU14" i="5"/>
  <c r="J14" i="6" s="1"/>
  <c r="BU84" i="5"/>
  <c r="J84" i="6" s="1"/>
  <c r="BU22" i="5"/>
  <c r="J22" i="6" s="1"/>
  <c r="BU173" i="5"/>
  <c r="J173" i="6" s="1"/>
  <c r="BU31" i="5"/>
  <c r="J31" i="6" s="1"/>
  <c r="BU27" i="5"/>
  <c r="J27" i="6" s="1"/>
  <c r="BU147" i="5"/>
  <c r="J147" i="6" s="1"/>
  <c r="BU187" i="5"/>
  <c r="J187" i="6" s="1"/>
  <c r="BU43" i="5"/>
  <c r="J43" i="6" s="1"/>
  <c r="BU77" i="5"/>
  <c r="J77" i="6" s="1"/>
  <c r="BU111" i="5"/>
  <c r="J111" i="6" s="1"/>
  <c r="BU179" i="5"/>
  <c r="J179" i="6" s="1"/>
  <c r="BU25" i="5"/>
  <c r="J25" i="6" s="1"/>
  <c r="BU192" i="5"/>
  <c r="J192" i="6" s="1"/>
  <c r="BU169" i="5"/>
  <c r="J169" i="6" s="1"/>
  <c r="BU92" i="5"/>
  <c r="J92" i="6" s="1"/>
  <c r="BU105" i="5"/>
  <c r="J105" i="6" s="1"/>
  <c r="BU112" i="5"/>
  <c r="J112" i="6" s="1"/>
  <c r="BU205" i="5"/>
  <c r="J205" i="6" s="1"/>
  <c r="BU52" i="5"/>
  <c r="J52" i="6" s="1"/>
  <c r="BU85" i="5"/>
  <c r="J85" i="6" s="1"/>
  <c r="BU89" i="5"/>
  <c r="J89" i="6" s="1"/>
  <c r="BU175" i="5"/>
  <c r="J175" i="6" s="1"/>
  <c r="BU162" i="5"/>
  <c r="J162" i="6" s="1"/>
  <c r="BU21" i="5"/>
  <c r="J21" i="6" s="1"/>
  <c r="BU30" i="5"/>
  <c r="J30" i="6" s="1"/>
  <c r="BU166" i="5"/>
  <c r="J166" i="6" s="1"/>
  <c r="BU122" i="5"/>
  <c r="J122" i="6" s="1"/>
  <c r="BU152" i="5"/>
  <c r="J152" i="6" s="1"/>
  <c r="BU13" i="5"/>
  <c r="J13" i="6" s="1"/>
  <c r="BU172" i="5"/>
  <c r="J172" i="6" s="1"/>
  <c r="BU135" i="5"/>
  <c r="J135" i="6" s="1"/>
  <c r="BU88" i="5"/>
  <c r="J88" i="6" s="1"/>
  <c r="BU61" i="5"/>
  <c r="J61" i="6" s="1"/>
  <c r="BU83" i="5"/>
  <c r="J83" i="6" s="1"/>
  <c r="BU51" i="5"/>
  <c r="J51" i="6" s="1"/>
  <c r="BU33" i="5"/>
  <c r="J33" i="6" s="1"/>
  <c r="BU37" i="5"/>
  <c r="J37" i="6" s="1"/>
  <c r="BU161" i="5"/>
  <c r="J161" i="6" s="1"/>
  <c r="BU200" i="5"/>
  <c r="J200" i="6" s="1"/>
  <c r="BU209" i="5"/>
  <c r="J209" i="6" s="1"/>
  <c r="BU71" i="5"/>
  <c r="J71" i="6" s="1"/>
  <c r="BU96" i="5"/>
  <c r="J96" i="6" s="1"/>
  <c r="BU148" i="5"/>
  <c r="J148" i="6" s="1"/>
  <c r="BU114" i="5"/>
  <c r="J114" i="6" s="1"/>
  <c r="BU163" i="5"/>
  <c r="J163" i="6" s="1"/>
  <c r="N213" i="6"/>
  <c r="BU20" i="5"/>
  <c r="J20" i="6" s="1"/>
  <c r="BU117" i="5"/>
  <c r="J117" i="6" s="1"/>
  <c r="BU197" i="5"/>
  <c r="J197" i="6" s="1"/>
  <c r="BU154" i="5"/>
  <c r="J154" i="6" s="1"/>
  <c r="BU146" i="5"/>
  <c r="J146" i="6" s="1"/>
  <c r="BU128" i="5"/>
  <c r="J128" i="6" s="1"/>
  <c r="BU87" i="5"/>
  <c r="J87" i="6" s="1"/>
  <c r="BU26" i="5"/>
  <c r="J26" i="6" s="1"/>
  <c r="BU130" i="5"/>
  <c r="J130" i="6" s="1"/>
  <c r="BU99" i="5"/>
  <c r="J99" i="6" s="1"/>
  <c r="BU123" i="5"/>
  <c r="J123" i="6" s="1"/>
  <c r="BU185" i="5"/>
  <c r="J185" i="6" s="1"/>
  <c r="BU167" i="5"/>
  <c r="J167" i="6" s="1"/>
  <c r="BU32" i="5"/>
  <c r="J32" i="6" s="1"/>
  <c r="BU103" i="5"/>
  <c r="J103" i="6" s="1"/>
  <c r="BU134" i="5"/>
  <c r="J134" i="6" s="1"/>
  <c r="BU195" i="5"/>
  <c r="J195" i="6" s="1"/>
  <c r="BU42" i="5"/>
  <c r="J42" i="6" s="1"/>
  <c r="BU140" i="5"/>
  <c r="J140" i="6" s="1"/>
  <c r="BU127" i="5"/>
  <c r="J127" i="6" s="1"/>
  <c r="BU60" i="5"/>
  <c r="J60" i="6" s="1"/>
  <c r="BU44" i="5"/>
  <c r="J44" i="6" s="1"/>
  <c r="BU48" i="5"/>
  <c r="J48" i="6" s="1"/>
  <c r="BU124" i="5"/>
  <c r="J124" i="6" s="1"/>
  <c r="BU49" i="5"/>
  <c r="J49" i="6" s="1"/>
  <c r="BU109" i="5"/>
  <c r="J109" i="6" s="1"/>
  <c r="BU142" i="5"/>
  <c r="J142" i="6" s="1"/>
  <c r="BU118" i="5"/>
  <c r="J118" i="6" s="1"/>
  <c r="BU79" i="5"/>
  <c r="J79" i="6" s="1"/>
  <c r="BU143" i="5"/>
  <c r="J143" i="6" s="1"/>
  <c r="BU155" i="5"/>
  <c r="J155" i="6" s="1"/>
  <c r="BU203" i="5"/>
  <c r="J203" i="6" s="1"/>
  <c r="BU119" i="5"/>
  <c r="J119" i="6" s="1"/>
  <c r="BU150" i="5"/>
  <c r="J150" i="6" s="1"/>
  <c r="BU86" i="5"/>
  <c r="J86" i="6" s="1"/>
  <c r="BU176" i="5"/>
  <c r="J176" i="6" s="1"/>
  <c r="BU104" i="5"/>
  <c r="J104" i="6" s="1"/>
  <c r="BU116" i="5"/>
  <c r="J116" i="6" s="1"/>
  <c r="BU45" i="5"/>
  <c r="J45" i="6" s="1"/>
  <c r="BU153" i="5"/>
  <c r="J153" i="6" s="1"/>
  <c r="BU138" i="5"/>
  <c r="J138" i="6" s="1"/>
  <c r="BU62" i="5"/>
  <c r="J62" i="6" s="1"/>
  <c r="BU68" i="5"/>
  <c r="J68" i="6" s="1"/>
  <c r="BU16" i="5"/>
  <c r="J16" i="6" s="1"/>
  <c r="BU81" i="5"/>
  <c r="J81" i="6" s="1"/>
  <c r="BU211" i="5"/>
  <c r="J211" i="6" s="1"/>
  <c r="BU182" i="5"/>
  <c r="J182" i="6" s="1"/>
  <c r="BU47" i="5"/>
  <c r="J47" i="6" s="1"/>
  <c r="BU65" i="5"/>
  <c r="J65" i="6" s="1"/>
  <c r="BU102" i="5"/>
  <c r="J102" i="6" s="1"/>
  <c r="BU18" i="5"/>
  <c r="J18" i="6" s="1"/>
  <c r="BU64" i="5"/>
  <c r="J64" i="6" s="1"/>
  <c r="BU78" i="5"/>
  <c r="J78" i="6" s="1"/>
  <c r="BU29" i="5"/>
  <c r="J29" i="6" s="1"/>
  <c r="BU110" i="5"/>
  <c r="J110" i="6" s="1"/>
  <c r="BU73" i="5"/>
  <c r="J73" i="6" s="1"/>
  <c r="BU38" i="5"/>
  <c r="J38" i="6" s="1"/>
  <c r="BU55" i="5"/>
  <c r="J55" i="6" s="1"/>
  <c r="BU199" i="5"/>
  <c r="J199" i="6" s="1"/>
  <c r="BU28" i="5"/>
  <c r="J28" i="6" s="1"/>
  <c r="BU95" i="5"/>
  <c r="J95" i="6" s="1"/>
  <c r="BU39" i="5"/>
  <c r="J39" i="6" s="1"/>
  <c r="BU106" i="5"/>
  <c r="J106" i="6" s="1"/>
  <c r="BU206" i="5"/>
  <c r="J206" i="6" s="1"/>
  <c r="BU131" i="5"/>
  <c r="J131" i="6" s="1"/>
  <c r="BU80" i="5"/>
  <c r="J80" i="6" s="1"/>
  <c r="BU101" i="5"/>
  <c r="J101" i="6" s="1"/>
  <c r="BU15" i="5"/>
  <c r="J15" i="6" s="1"/>
  <c r="BU151" i="5"/>
  <c r="J151" i="6" s="1"/>
  <c r="BU57" i="5"/>
  <c r="J57" i="6" s="1"/>
  <c r="BU46" i="5"/>
  <c r="J46" i="6" s="1"/>
  <c r="BU144" i="5"/>
  <c r="J144" i="6" s="1"/>
  <c r="BU207" i="5"/>
  <c r="J207" i="6" s="1"/>
  <c r="BU82" i="5"/>
  <c r="J82" i="6" s="1"/>
  <c r="BU69" i="5"/>
  <c r="J69" i="6" s="1"/>
  <c r="BU168" i="5"/>
  <c r="J168" i="6" s="1"/>
  <c r="BU139" i="5"/>
  <c r="J139" i="6" s="1"/>
  <c r="BU133" i="5"/>
  <c r="J133" i="6" s="1"/>
  <c r="BU63" i="5"/>
  <c r="J63" i="6" s="1"/>
  <c r="BU75" i="5"/>
  <c r="J75" i="6" s="1"/>
  <c r="BU196" i="5"/>
  <c r="J196" i="6" s="1"/>
  <c r="BU171" i="5"/>
  <c r="J171" i="6" s="1"/>
  <c r="BU54" i="5"/>
  <c r="J54" i="6" s="1"/>
  <c r="BU72" i="5"/>
  <c r="J72" i="6" s="1"/>
  <c r="BU100" i="5"/>
  <c r="J100" i="6" s="1"/>
  <c r="BU198" i="5"/>
  <c r="J198" i="6" s="1"/>
  <c r="BU34" i="5"/>
  <c r="J34" i="6" s="1"/>
  <c r="BU208" i="5"/>
  <c r="J208" i="6" s="1"/>
  <c r="BU17" i="5"/>
  <c r="J17" i="6" s="1"/>
  <c r="BU53" i="5"/>
  <c r="J53" i="6" s="1"/>
  <c r="BU156" i="5"/>
  <c r="J156" i="6" s="1"/>
  <c r="BU108" i="5"/>
  <c r="J108" i="6" s="1"/>
  <c r="BU170" i="5"/>
  <c r="J170" i="6" s="1"/>
  <c r="BU186" i="5"/>
  <c r="J186" i="6" s="1"/>
  <c r="BU157" i="5"/>
  <c r="J157" i="6" s="1"/>
  <c r="BU98" i="5"/>
  <c r="J98" i="6" s="1"/>
  <c r="BU201" i="5"/>
  <c r="J201" i="6" s="1"/>
  <c r="BU180" i="5"/>
  <c r="J180" i="6" s="1"/>
  <c r="BU190" i="5"/>
  <c r="J190" i="6" s="1"/>
  <c r="BU188" i="5"/>
  <c r="J188" i="6" s="1"/>
  <c r="BU121" i="5"/>
  <c r="J121" i="6" s="1"/>
  <c r="BU97" i="5"/>
  <c r="J97" i="6" s="1"/>
  <c r="BU113" i="5"/>
  <c r="J113" i="6" s="1"/>
  <c r="BU24" i="5"/>
  <c r="J24" i="6" s="1"/>
  <c r="BU94" i="5"/>
  <c r="J94" i="6" s="1"/>
  <c r="BU90" i="5"/>
  <c r="J90" i="6" s="1"/>
  <c r="O12" i="6"/>
  <c r="O13" i="6"/>
  <c r="BS212" i="5"/>
  <c r="BU12" i="5"/>
  <c r="BV212" i="5"/>
  <c r="BU212" i="5" l="1"/>
  <c r="J12" i="6"/>
  <c r="J213" i="6" s="1"/>
  <c r="O21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Stelios</author>
  </authors>
  <commentList>
    <comment ref="X8" authorId="0" shapeId="0" xr:uid="{DE0DCAC4-0E8B-4236-8593-F30BAE8051D3}">
      <text>
        <r>
          <rPr>
            <b/>
            <sz val="9"/>
            <color indexed="81"/>
            <rFont val="Tahoma"/>
            <family val="2"/>
            <charset val="161"/>
          </rPr>
          <t>Stelios: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Stelios</author>
  </authors>
  <commentList>
    <comment ref="Y219" authorId="0" shapeId="0" xr:uid="{D5E8F8E7-45F1-4D9F-9644-E7FDA35747BC}">
      <text>
        <r>
          <rPr>
            <b/>
            <sz val="9"/>
            <color indexed="81"/>
            <rFont val="Tahoma"/>
            <family val="2"/>
            <charset val="161"/>
          </rPr>
          <t>Stelios: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<sst xmlns="http://schemas.openxmlformats.org/spreadsheetml/2006/main" count="807" uniqueCount="196">
  <si>
    <t>ΚΑΤΗΓΟΡΙΑ</t>
  </si>
  <si>
    <t>ΕΠΩΝΥΜΙΑ</t>
  </si>
  <si>
    <t>ΔΡΑΣΤΗΡΙΟΤΗΤΑ</t>
  </si>
  <si>
    <t>ΧΕΙΡΟΓΡΑΦΑ</t>
  </si>
  <si>
    <t>ΥΠΟΚΑΤΑΣΤΗΜΑΤΑ</t>
  </si>
  <si>
    <t>ΔΗΛΩΤΙΚΕΣ ΥΠΟΧΡΕΩΣΕΙΣ</t>
  </si>
  <si>
    <t>ΣΑΚΟΥΛΕΣ</t>
  </si>
  <si>
    <t>PVC</t>
  </si>
  <si>
    <t>Τ.Π.</t>
  </si>
  <si>
    <t>ΦΟΡΟ ΔΙΑΜΟΝΗΣ</t>
  </si>
  <si>
    <t>ΕΝΟΔΟΚΟΙΝΟΤΙΚΕΣ</t>
  </si>
  <si>
    <t>ΕΝΗΜΕΡΩΣΗ</t>
  </si>
  <si>
    <t>Σύνολο</t>
  </si>
  <si>
    <t>Ενοίκιο</t>
  </si>
  <si>
    <t>Κεντρικό</t>
  </si>
  <si>
    <t>Υποκατάστημα</t>
  </si>
  <si>
    <t>Ηλεκτρική Ενέργεια</t>
  </si>
  <si>
    <t>Σταθερό Τηλέφωνο</t>
  </si>
  <si>
    <t>Κινητό Τηλέφωνο</t>
  </si>
  <si>
    <t>Σε ετήσια βάση</t>
  </si>
  <si>
    <t xml:space="preserve">Γραφική Ύλη </t>
  </si>
  <si>
    <t>Συνδρομές</t>
  </si>
  <si>
    <t>Οικονομικό Επιμελλητήριο</t>
  </si>
  <si>
    <t>Προγράμματα - Software</t>
  </si>
  <si>
    <t>Συμβόλαιο προγραμμάτων</t>
  </si>
  <si>
    <t>Συμβόλαιο τεχνικής Υποστήριξης</t>
  </si>
  <si>
    <t>Συμβόλαιο backup cloud</t>
  </si>
  <si>
    <t>Συμβόλαιο υποστήριξης Εκτυπωτή</t>
  </si>
  <si>
    <t xml:space="preserve">Κεντρικό </t>
  </si>
  <si>
    <t>Λοιπά</t>
  </si>
  <si>
    <t>Ταχυδρομικά</t>
  </si>
  <si>
    <t>Ασφάλεια Αστικής Ευθύνης</t>
  </si>
  <si>
    <t>Έξοδα αυτοκινήτων</t>
  </si>
  <si>
    <t>Καύσιμα</t>
  </si>
  <si>
    <t>Παρκινγκ</t>
  </si>
  <si>
    <t>Ασφάλειες</t>
  </si>
  <si>
    <t>Επισκευές Συντηρήσεις</t>
  </si>
  <si>
    <t>Ενοικιάσεις Αυτοκινήτων</t>
  </si>
  <si>
    <t>ΕΦΚΑ Μη Μισθωτών</t>
  </si>
  <si>
    <t>Μηνιαία Εισφορά</t>
  </si>
  <si>
    <t>Ενφιά σε περίπτωση ιδιόχρησης</t>
  </si>
  <si>
    <t>Έξοδα προβολής και διαφήμισης</t>
  </si>
  <si>
    <t>Έξοδα ταξιδίων και διαμονής</t>
  </si>
  <si>
    <t>Λοιπά Διάφορα έξοδα</t>
  </si>
  <si>
    <t>Τόκοι Δανείων</t>
  </si>
  <si>
    <t>Παραστατικά</t>
  </si>
  <si>
    <t>Μισθοδοσία</t>
  </si>
  <si>
    <t>ΕΠΑΓΓΕΛΜΑΤΙΑΣ</t>
  </si>
  <si>
    <t>ΦΠΑ</t>
  </si>
  <si>
    <t>ΕΡΓΑΖΟΜΕΝΟΙ</t>
  </si>
  <si>
    <t>ΠΡΟΓΡΑΜΜΑ ΤΙΜΟΛΟΓΗΣΗΣ</t>
  </si>
  <si>
    <t>ΠΑΡΑΚΡΑΤΟΥΜΕΝΟΙ</t>
  </si>
  <si>
    <t>ΕΤΗΣΙΕΣ</t>
  </si>
  <si>
    <t>ΕΠΟΧΙΑΚΕΣ</t>
  </si>
  <si>
    <t>ΒΕΒΑΙΩΣΕΙΣ</t>
  </si>
  <si>
    <t>ΦΜΥ</t>
  </si>
  <si>
    <t>ΑΠΔ</t>
  </si>
  <si>
    <t>ΣΥΝΟΛΟ</t>
  </si>
  <si>
    <t>ΒΙΒΛΙΩΝ</t>
  </si>
  <si>
    <t>ΥΠΟΧΡΕΩΣΗ</t>
  </si>
  <si>
    <t>ΥΠΟΒΟΛΗΣ</t>
  </si>
  <si>
    <t>ΣΥΧΝΟΤΗΤΑ</t>
  </si>
  <si>
    <t>ΑΝΑ ΕΤΟΣ</t>
  </si>
  <si>
    <t>ΠΟΣΟΣΤΟ</t>
  </si>
  <si>
    <t>ΣΥΝΤΕΛΕΣΤΗΣ</t>
  </si>
  <si>
    <t>ΒΑΡΥΤΗΤΑΣ</t>
  </si>
  <si>
    <t>ΣΥΝΟΛΙΚΗ ΕΙΚΟΝΑ ΕΠΙΧΕΙΡΗΣΗΣ</t>
  </si>
  <si>
    <t>ΕΝΗΜΕΡΩΣΗΣ</t>
  </si>
  <si>
    <t>ΔΗΛΩΤΙΚΩΝ</t>
  </si>
  <si>
    <t>ΜΙΣΘΟΔΟΣΙΑΣ</t>
  </si>
  <si>
    <t>Ελάχιστη μηνιαία αμοιβή Λογιστή</t>
  </si>
  <si>
    <t>ΕΝΕΡΓΗ</t>
  </si>
  <si>
    <t>Α/Α</t>
  </si>
  <si>
    <t>Α</t>
  </si>
  <si>
    <t>Συμπληρώστε τον αριθμό 1 σε περίπτωση που η επιχείρηση είναι ενεργή</t>
  </si>
  <si>
    <t>Σύμφωνα με τα στοιχεία του Λογιστικού Προγράμματος συμπληρώστε το σύνολο των εγγραφών της προηγούμενης Χρήσης</t>
  </si>
  <si>
    <t>Συμπληρώστε τον Αριθμό 1 σε περίπτωση που η επιχείρηση απασχολεί προσωπικό όλο το έτος</t>
  </si>
  <si>
    <t>ΠΕΡΙΓΡΑΦΗ ΚΟΣΤΟΥΣ</t>
  </si>
  <si>
    <t>Συλλογος Λογιστών</t>
  </si>
  <si>
    <t>Λοιπα</t>
  </si>
  <si>
    <t>ΕΓΓΡΑΦΕΣ</t>
  </si>
  <si>
    <t>Πολλαπλασιαστής</t>
  </si>
  <si>
    <t>Λόγω κατηγορίας</t>
  </si>
  <si>
    <t>χ2 Απλογρ - Επιβλ</t>
  </si>
  <si>
    <t>χ7 Διπλογραφικά</t>
  </si>
  <si>
    <t>ΕΠΙΚΟΙΝΩΝΙΑ</t>
  </si>
  <si>
    <t>Ανάλογα τα άτομα μισθοδοσίας, την εποχικότητα και τις δηλωτικές υποχρεώσεις μισθοδοσίας όπως και την βαρύτητα συχνών αλλαγών</t>
  </si>
  <si>
    <t>1=Β 2=Γ 3=Επιβλεψη</t>
  </si>
  <si>
    <t>Σύνολο Επιχειρήσεων</t>
  </si>
  <si>
    <t>Σε περίπτωση συχνών Αλλαγών - Τροποποιήσεων ωρών Εργασίας - Προσλήψεων - Απολύσεων προσθέστε συντελεστή βαρύτητας 2-5 (ΒΑΣΙΚΗ ΡΥΘΜΙΣΗ 1)</t>
  </si>
  <si>
    <t>1 : Απλογραφικά</t>
  </si>
  <si>
    <t>2 : Διπλογραφικά</t>
  </si>
  <si>
    <t>3 : Επίβλεψη</t>
  </si>
  <si>
    <t>Συμπληρώστε τη Δραστηριότητα της επιχείρησης για πληροφοριακούς λόγους</t>
  </si>
  <si>
    <t>Συμπληρώστε Ανάλογα</t>
  </si>
  <si>
    <t>Υποχρεωτικό Πεδίο</t>
  </si>
  <si>
    <t>Ανάλογα την καταχώρηση των παραστατικών ορίζεται ένας συντελεστής.  Σε περίπτωση Απλογραφικών- Επίβλεψης ο συντελεστής είναι δυσκολίας είναι χ2  και σε περίπτωση Διπλογραφικών Βιβλίων χ7</t>
  </si>
  <si>
    <t>Σε περίπτωση που η επιχείρηση δεν έχει υποκαταστήματα αφήστε το κενό</t>
  </si>
  <si>
    <t>Πλήθος Υποκαταστημάτων</t>
  </si>
  <si>
    <t>ΛΟΙΠΑ ΣΤΟΙΧΕΙΑ ΕΠΙΒΑΡΥΝΣΗΣ ΚΟΣΤΟΥΣ ΕΝΗΜΕΡΩΣΗΣ</t>
  </si>
  <si>
    <t>Επιλέγξτε το 1 σε περίπτωση που η επιχείρηση εκδίδει τα παραστατικά της μέσω Εμπορικού προγράμματος</t>
  </si>
  <si>
    <t>Εμπορικό Πρόγραμμα</t>
  </si>
  <si>
    <t>Χειρόγραφα Παραστατικά</t>
  </si>
  <si>
    <t>Επιλέγξτε το 1 σε περίπτωση που η επιχείρηση εκδίδει τα παραστατικά της χειρόγραφα</t>
  </si>
  <si>
    <t>Συμπληρώστε τον Αριθμό 1 σε περίπτωση που η επιχείρηση απασχολεί προσωπικό μόνο Εποχιακά</t>
  </si>
  <si>
    <t>ΣΥΝΤΕΛΕΣΤΕΣ ΠΡΟΣΑΥΞΗΣΗΣ</t>
  </si>
  <si>
    <t>ΕΝΔΟΚΟΙΝΟΤΙΚΕΣ</t>
  </si>
  <si>
    <t>Ποσοστό</t>
  </si>
  <si>
    <t>Εγγραφών</t>
  </si>
  <si>
    <t>Προσαυξησης</t>
  </si>
  <si>
    <t>Συνολο</t>
  </si>
  <si>
    <t>Συνολικο Ποσοστό</t>
  </si>
  <si>
    <t>Προσαύξησης</t>
  </si>
  <si>
    <t>δια 10</t>
  </si>
  <si>
    <t>για ως εικόνα</t>
  </si>
  <si>
    <t>ΑΜΟΙΒΗ</t>
  </si>
  <si>
    <t>ΕΛΑΧΙΣΤΗ ΕΤΗΣΙΑ ΑΜΟΙΒΗ</t>
  </si>
  <si>
    <t>Ποσό</t>
  </si>
  <si>
    <t>ΕΓΓΡΑΦΩΝ</t>
  </si>
  <si>
    <t>Συντελεστής Μισθοδοσίας</t>
  </si>
  <si>
    <t>Κατηγορία Βιβλίων</t>
  </si>
  <si>
    <t>ΕΠΙΣΗΜΑΝΣΕΙΣ ΕΠΕΞΗΓΗΣΕΙΣ</t>
  </si>
  <si>
    <t>Επιλέγξτε τον συντελεστή Επιβάρυνσης Ενημέρωσης Σε περίπτωση έκπτωσης συμπληρώστε το ποσοστό με μείον (-)</t>
  </si>
  <si>
    <t>Προαιρετικό Πεδίο απαραίτητο όμως για τους υπολογισμούς ανά πελάτη</t>
  </si>
  <si>
    <t>mark up</t>
  </si>
  <si>
    <t xml:space="preserve">ΝΕΑΣ ΚΛΙΜΑΚΑΣ ΦΟΡΟΥ ΕΙΣΟΔΗΜΑΤΟΣ </t>
  </si>
  <si>
    <t>ΦΟΡΟΣ ΕΙΣΟΔΗΜΑΤΟΣ</t>
  </si>
  <si>
    <t>Στήλη1</t>
  </si>
  <si>
    <t>Στήλη2</t>
  </si>
  <si>
    <t>Στήλη3</t>
  </si>
  <si>
    <t>Στήλη4</t>
  </si>
  <si>
    <t>Στήλη5</t>
  </si>
  <si>
    <t>Στήλη6</t>
  </si>
  <si>
    <t>Στήλη7</t>
  </si>
  <si>
    <t>Στήλη8</t>
  </si>
  <si>
    <t>Στήλη9</t>
  </si>
  <si>
    <t>Στήλη10</t>
  </si>
  <si>
    <t>Στήλη11</t>
  </si>
  <si>
    <t>Στήλη12</t>
  </si>
  <si>
    <t>ΑΠΟ</t>
  </si>
  <si>
    <t>ΕΩΣ</t>
  </si>
  <si>
    <t>ΕΙΣΌΔΗΜΑ ΠΟΥ ΥΠΟΚΕΙΤΑΙ ΣΕ ΕΙΣΦΟΡΑ</t>
  </si>
  <si>
    <t>ΠΟΣΟ ΕΙΣΦΟΡΑΣ ΑΛΛΗΛΕΓΓΥΗΣ</t>
  </si>
  <si>
    <t>ΦΟΡΟΣ ΕΤΑΙΡΕΙΑΣ</t>
  </si>
  <si>
    <t>ΦΟΡΟΣ ΑΤΟΜΙΚΗΣ</t>
  </si>
  <si>
    <t>ΠΡΟΚΑΤΑΒΟΛΗ ΕΤΑΙΡΕΙΑΣ</t>
  </si>
  <si>
    <t>ΠΡΟΚΑΤΑΒΟΛΗ ΑΤΟΜ</t>
  </si>
  <si>
    <t xml:space="preserve">Συμπληρώστε τον Αριθμό 1 σε περίπτωση που η επιχείρηση είναι υπόχρεη στην υποβολή της δηλωτικής υποχρέωσης, διαφορετικά αφήστγε το κενό. </t>
  </si>
  <si>
    <t>Συμπληρώστε τον  μέσο όρο των εργαζομένων της επιχείρησης</t>
  </si>
  <si>
    <t>Εργαζόμενοι που συμμετέχουν σε όλα τα τμήματα συμπεριλαμβανομένου της μισθοδοσίας</t>
  </si>
  <si>
    <t>Ονοματεπώνυμο Εργαζομένου</t>
  </si>
  <si>
    <t>Εργαζόμενοι που συμμετέχουν σε τμήματα ενημέρωσης και λοιπών τμημάτων</t>
  </si>
  <si>
    <t>Εργαζόμενοι που συμμετέχουν αποκλειστικά στο τμήμα μισθοδοσίας</t>
  </si>
  <si>
    <t xml:space="preserve">Συνολικό κόστος Εργαζομένων  </t>
  </si>
  <si>
    <t>Συνολικό κόστος Εργαζομένων  Ενημέρωσης</t>
  </si>
  <si>
    <r>
      <t xml:space="preserve">Λογιστικά Γραφεία που όλοι οι εργαζόμενοι συμμετέχουν σε όλες τις εργασίες.  ΠΡΟΣΟΧΗ!! Αν συμπληρωθεί η περιοχή 1 τότε δεν θα συμπληρωθεί </t>
    </r>
    <r>
      <rPr>
        <b/>
        <sz val="11"/>
        <color rgb="FFFF0000"/>
        <rFont val="Calibri"/>
        <family val="2"/>
        <charset val="161"/>
        <scheme val="minor"/>
      </rPr>
      <t>καμία</t>
    </r>
    <r>
      <rPr>
        <b/>
        <sz val="11"/>
        <color theme="4"/>
        <rFont val="Calibri"/>
        <family val="2"/>
        <charset val="161"/>
        <scheme val="minor"/>
      </rPr>
      <t xml:space="preserve"> τιμή στην περιοχή 2</t>
    </r>
  </si>
  <si>
    <r>
      <t xml:space="preserve">Λογιστικά Γραφεία που έχουν τμήματα ενημέρωσης και μισθοδοσίας.  ΠΡΟΣΟΧΗ!! Αν συμπληρωθεί η περιοχή 2 τότε δεν θα συμπληρωθεί </t>
    </r>
    <r>
      <rPr>
        <b/>
        <sz val="11"/>
        <color rgb="FFFF0000"/>
        <rFont val="Calibri"/>
        <family val="2"/>
        <charset val="161"/>
        <scheme val="minor"/>
      </rPr>
      <t>καμία</t>
    </r>
    <r>
      <rPr>
        <b/>
        <sz val="11"/>
        <color theme="4"/>
        <rFont val="Calibri"/>
        <family val="2"/>
        <charset val="161"/>
        <scheme val="minor"/>
      </rPr>
      <t xml:space="preserve"> τιμή στην περιοχή 1</t>
    </r>
  </si>
  <si>
    <t>Αμοιβή Ελεύθερου Επαγγελματία</t>
  </si>
  <si>
    <t>Κόστος Εργαζομένων Ενημέρωσης ενιαίων τμημάτων</t>
  </si>
  <si>
    <t>Κόστος Εργαζομένων τμήματος Ενημέρωσης</t>
  </si>
  <si>
    <t>Κόστος Εργαζομένων τμήματος Μισθοδοσίας</t>
  </si>
  <si>
    <t>Κόστος λοιπών Δαπανών</t>
  </si>
  <si>
    <t>Συνολική Ελάχιστη Αμοιβή Λογιστή Φοροτεχνικού</t>
  </si>
  <si>
    <t>Συνολικό Κόστος Δαπανών (συμπεριλαμβάνει τη μισθοδοσία)</t>
  </si>
  <si>
    <t>Συνολικό κόστος Εργαζομένων  Μισθοδοσίας</t>
  </si>
  <si>
    <t>Η Ελάχιστη ετήσια αμοιβή του Λογιστή Φοροτεχνικού καθορίζεται ανάλογα τις ανάγκες και τις επιθυμίες του Λογιστή Φοροτεχνικού.  Η λογική που προστέθηκε στο κόστος είναι ερώτηση ότι αν ο Λογιστής Φοροτεχνικός εργαζόταν με μισθωτή απασχόληση θα έπρεπε να έχει μια ελάχιστη ως μισθωτός.  Με βάση τον "μισθό" που θα καθορίσει ο Λογιστής Φοροτεχνικός για τον εαυτό του θα θεωρηθεί κόστος για την επιχείρηση άρα και ελάχιστο κόστος αμοιβής ανά επιχείρηση-πελάτη</t>
  </si>
  <si>
    <t xml:space="preserve">Κόστος λοιπών Δαπανών συμπεριλαμβάνεται ο "μισθός" του λογιστή φοροτεχνικού </t>
  </si>
  <si>
    <t>ΕΤΗΣΙΟ ΚΟΣΤΟΣ ΑΝΑ ΕΓΓΡΑΦΕΣ ΚΑΤΑΧΩΡΗΣΗΣ</t>
  </si>
  <si>
    <t>ΜΕΣΟΣ</t>
  </si>
  <si>
    <t>ΟΡΟΣ</t>
  </si>
  <si>
    <t>Μήνες-Πολ/στης</t>
  </si>
  <si>
    <t xml:space="preserve">ΕΤΗΣΙΑ ΕΛΑΧΙΣΤΗ </t>
  </si>
  <si>
    <t>ΚΑΤΗΓΟΡΙΑ ΕΠΙΧΕΙΡΗΣΗΣ</t>
  </si>
  <si>
    <t>ΛΟΓΙΣΤΗΡΙΑ ΧΩΡΙΣ ΔΙΑΧΩΡΙΣΜΟ ΤΜΗΜΑΤΩΝ</t>
  </si>
  <si>
    <t>ΛΟΓΙΣΤΗΡΙΑ ΜΕ ΔΙΑΧΩΡΙΣΜΟ ΤΜΗΜΑΤΩΝ</t>
  </si>
  <si>
    <t>ΕΤΗΣΙΑ ΕΛΑΧΙΣΤΗ</t>
  </si>
  <si>
    <t>ΜΙΣΘΟΣ</t>
  </si>
  <si>
    <t>ΛΟΓΙΣΤΗ</t>
  </si>
  <si>
    <t>ΜΕΣΟΣ ΟΡΟΣ</t>
  </si>
  <si>
    <t>ΓΕΝΙΚΑ ΣΥΝΟΛΑ</t>
  </si>
  <si>
    <r>
      <t xml:space="preserve">ΛΟΓΙΣΤΗΡΙΑ </t>
    </r>
    <r>
      <rPr>
        <b/>
        <sz val="8"/>
        <color rgb="FFFF0000"/>
        <rFont val="Calibri"/>
        <family val="2"/>
        <charset val="161"/>
        <scheme val="minor"/>
      </rPr>
      <t>ΧΩΡΙΣ</t>
    </r>
    <r>
      <rPr>
        <b/>
        <sz val="8"/>
        <color theme="1" tint="0.249977111117893"/>
        <rFont val="Calibri"/>
        <family val="2"/>
        <charset val="161"/>
        <scheme val="minor"/>
      </rPr>
      <t xml:space="preserve"> ΔΙΑΧΩΡΙΣΜΟ ΤΜΗΜΑΤΩΝ</t>
    </r>
  </si>
  <si>
    <r>
      <t>ΛΟΓΙΣΤΗΡΙΑ</t>
    </r>
    <r>
      <rPr>
        <b/>
        <sz val="8"/>
        <color rgb="FFFF0000"/>
        <rFont val="Calibri"/>
        <family val="2"/>
        <charset val="161"/>
        <scheme val="minor"/>
      </rPr>
      <t xml:space="preserve"> ΜΕ</t>
    </r>
    <r>
      <rPr>
        <b/>
        <sz val="8"/>
        <color theme="1" tint="0.249977111117893"/>
        <rFont val="Calibri"/>
        <family val="2"/>
        <charset val="161"/>
        <scheme val="minor"/>
      </rPr>
      <t xml:space="preserve"> ΔΙΑΧΩΡΙΣΜΟ ΤΜΗΜΑΤΩΝ</t>
    </r>
  </si>
  <si>
    <t>ΠΟΣΟΣΤΟ ΣΥΜΜΕΤΟΧΗΣ ΑΝΑ ΕΠΙΧΕΙΡΗΣΗ</t>
  </si>
  <si>
    <t>ΠΟΣΟΣΤΟ ΣΥΜΜΕΤΟΧΗΣ ΣΤΗΝ ΕΝΗΜΕΡΩΣΗ</t>
  </si>
  <si>
    <t>ΠΟΣΟΣΤΟ ΣΥΜΜΕΤΟΧΗΣ ΣΤΗΝ ΜΙΣΘΟΔΟΣΙΑ</t>
  </si>
  <si>
    <t>ΠΟΣΟΣΤΟ ΣΥΜΜΕΤΟΧΗΣ ΣΤΟΝ "ΜΙΣΘΟ" ΛΟΓΙΣΤΗ</t>
  </si>
  <si>
    <t>Συντελεστής Ενημέρωσης &amp; Δηλωτικών υποχρεώσεων</t>
  </si>
  <si>
    <t>ΕΛΑΧΙΣΤΗ ΑΜΟΙΒΗ</t>
  </si>
  <si>
    <t>Επιλέγξτε το 1 σε περίπτωση που για την επιχείρηση χρειάζονται ειδικές γνώσεις και χρόνος ενημέρωσης</t>
  </si>
  <si>
    <t>Εξειδικευμένη ενημέρωση</t>
  </si>
  <si>
    <t>Επιλέξτε 1 για ατομική επιχείρηση και 2 για εταιρία</t>
  </si>
  <si>
    <t>Μείον Φόρος Εισοδήματος</t>
  </si>
  <si>
    <t>"ΜΙΣΘΟΣ" ΜΕΤΑ ΦΟΡΩΝ</t>
  </si>
  <si>
    <t>ΠΛΗΡΟΦΟΡΙΑΚΟ</t>
  </si>
  <si>
    <t>Συμπληρώστε την επωνυμία της επιχείρησης πελάτη σας</t>
  </si>
  <si>
    <t>Αρχείο Υπολογισμού Ελάχιστου Κόστους Λογιστικού Γραφείου ανά επιχείρηση-πελάτη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</si>
</sst>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%"/>
    <numFmt numFmtId="165" formatCode="#,##0.00\ &quot;€&quot;"/>
    <numFmt numFmtId="166" formatCode="0.00000"/>
  </numFmts>
  <fonts count="45" x14ac:knownFonts="1">
    <font>
      <sz val="11"/>
      <color theme="1"/>
      <name val="Calibri"/>
      <family val="2"/>
      <charset val="161"/>
      <scheme val="minor"/>
    </font>
    <font>
      <sz val="11"/>
      <color theme="1" tint="0.249977111117893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8"/>
      <color theme="1" tint="0.249977111117893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11"/>
      <color theme="1" tint="0.14999847407452621"/>
      <name val="Calibri"/>
      <family val="2"/>
      <charset val="161"/>
    </font>
    <font>
      <b/>
      <sz val="11"/>
      <name val="Calibri"/>
      <family val="2"/>
      <charset val="161"/>
    </font>
    <font>
      <b/>
      <sz val="8"/>
      <color theme="1" tint="0.34998626667073579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sz val="8"/>
      <color theme="1" tint="0.249977111117893"/>
      <name val="Calibri"/>
      <family val="2"/>
      <charset val="161"/>
      <scheme val="minor"/>
    </font>
    <font>
      <b/>
      <sz val="11"/>
      <color theme="4"/>
      <name val="Calibri"/>
      <family val="2"/>
      <charset val="161"/>
      <scheme val="minor"/>
    </font>
    <font>
      <b/>
      <sz val="14"/>
      <color theme="4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color theme="4"/>
      <name val="Calibri"/>
      <family val="2"/>
      <charset val="161"/>
      <scheme val="minor"/>
    </font>
    <font>
      <sz val="18"/>
      <color theme="4"/>
      <name val="Calibri"/>
      <family val="2"/>
      <charset val="161"/>
      <scheme val="minor"/>
    </font>
    <font>
      <sz val="18"/>
      <color theme="1"/>
      <name val="Yu Mincho Light"/>
      <family val="1"/>
      <charset val="128"/>
    </font>
    <font>
      <sz val="8"/>
      <color theme="1"/>
      <name val="Calibri"/>
      <family val="2"/>
      <charset val="161"/>
      <scheme val="minor"/>
    </font>
    <font>
      <b/>
      <sz val="8"/>
      <color theme="1" tint="0.14999847407452621"/>
      <name val="Calibri"/>
      <family val="2"/>
      <charset val="161"/>
    </font>
    <font>
      <b/>
      <sz val="11"/>
      <color theme="1" tint="0.249977111117893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26"/>
      <color rgb="FF00B050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8"/>
      <color rgb="FFFF0000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9"/>
      <color theme="1" tint="0.249977111117893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2"/>
      <color theme="4"/>
      <name val="Calibri"/>
      <family val="2"/>
      <charset val="161"/>
      <scheme val="minor"/>
    </font>
    <font>
      <sz val="14"/>
      <color theme="4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8"/>
      <color theme="1"/>
      <name val="Yu Mincho Light"/>
      <family val="1"/>
      <charset val="161"/>
    </font>
    <font>
      <sz val="12"/>
      <color theme="4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6"/>
      <color theme="1" tint="0.249977111117893"/>
      <name val="Calibri"/>
      <family val="2"/>
      <charset val="161"/>
      <scheme val="minor"/>
    </font>
    <font>
      <b/>
      <sz val="18"/>
      <color theme="1" tint="0.249977111117893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b/>
      <sz val="11"/>
      <color theme="1"/>
      <name val="Cambria"/>
      <family val="1"/>
      <charset val="161"/>
    </font>
    <font>
      <sz val="8"/>
      <color rgb="FFFF0000"/>
      <name val="Calibri"/>
      <family val="2"/>
      <charset val="161"/>
      <scheme val="minor"/>
    </font>
    <font>
      <b/>
      <sz val="22"/>
      <color theme="1"/>
      <name val="Angsana New"/>
      <family val="1"/>
      <charset val="222"/>
    </font>
    <font>
      <sz val="11"/>
      <color theme="1"/>
      <name val="Angsana New"/>
      <family val="1"/>
      <charset val="22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8" tint="0.79998168889431442"/>
        <bgColor rgb="FFFFFFCC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06">
    <border>
      <left/>
      <right/>
      <top/>
      <bottom/>
      <diagonal/>
    </border>
    <border>
      <left style="medium">
        <color theme="4"/>
      </left>
      <right style="hair">
        <color theme="2" tint="-9.9948118533890809E-2"/>
      </right>
      <top style="medium">
        <color theme="4"/>
      </top>
      <bottom style="hair">
        <color theme="2" tint="-9.9948118533890809E-2"/>
      </bottom>
      <diagonal/>
    </border>
    <border>
      <left style="medium">
        <color theme="4"/>
      </left>
      <right style="hair">
        <color theme="2" tint="-9.9948118533890809E-2"/>
      </right>
      <top style="hair">
        <color theme="2" tint="-9.9948118533890809E-2"/>
      </top>
      <bottom style="hair">
        <color theme="2" tint="-9.9948118533890809E-2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hair">
        <color theme="2" tint="-9.9948118533890809E-2"/>
      </left>
      <right style="medium">
        <color theme="4"/>
      </right>
      <top style="medium">
        <color theme="4"/>
      </top>
      <bottom/>
      <diagonal/>
    </border>
    <border>
      <left style="hair">
        <color theme="2" tint="-9.9948118533890809E-2"/>
      </left>
      <right style="medium">
        <color theme="4"/>
      </right>
      <top/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 style="hair">
        <color theme="2" tint="-9.9948118533890809E-2"/>
      </bottom>
      <diagonal/>
    </border>
    <border>
      <left/>
      <right/>
      <top style="hair">
        <color theme="2" tint="-9.9948118533890809E-2"/>
      </top>
      <bottom style="hair">
        <color theme="2" tint="-9.9948118533890809E-2"/>
      </bottom>
      <diagonal/>
    </border>
    <border>
      <left style="hair">
        <color theme="2" tint="-9.9948118533890809E-2"/>
      </left>
      <right style="medium">
        <color theme="4"/>
      </right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 style="hair">
        <color theme="4"/>
      </right>
      <top style="medium">
        <color theme="4"/>
      </top>
      <bottom style="hair">
        <color theme="4"/>
      </bottom>
      <diagonal/>
    </border>
    <border>
      <left style="hair">
        <color theme="4"/>
      </left>
      <right style="medium">
        <color theme="4"/>
      </right>
      <top style="medium">
        <color theme="4"/>
      </top>
      <bottom style="hair">
        <color theme="4"/>
      </bottom>
      <diagonal/>
    </border>
    <border>
      <left style="medium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medium">
        <color theme="4"/>
      </right>
      <top style="hair">
        <color theme="4"/>
      </top>
      <bottom style="hair">
        <color theme="4"/>
      </bottom>
      <diagonal/>
    </border>
    <border>
      <left style="medium">
        <color theme="4"/>
      </left>
      <right style="hair">
        <color theme="4"/>
      </right>
      <top style="hair">
        <color theme="4"/>
      </top>
      <bottom style="medium">
        <color theme="4"/>
      </bottom>
      <diagonal/>
    </border>
    <border>
      <left style="hair">
        <color theme="4"/>
      </left>
      <right style="medium">
        <color theme="4"/>
      </right>
      <top style="hair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hair">
        <color theme="4"/>
      </bottom>
      <diagonal/>
    </border>
    <border>
      <left style="medium">
        <color theme="4"/>
      </left>
      <right style="medium">
        <color theme="4"/>
      </right>
      <top style="hair">
        <color theme="4"/>
      </top>
      <bottom style="hair">
        <color theme="4"/>
      </bottom>
      <diagonal/>
    </border>
    <border>
      <left style="medium">
        <color theme="4"/>
      </left>
      <right style="medium">
        <color theme="4"/>
      </right>
      <top style="hair">
        <color theme="4"/>
      </top>
      <bottom style="medium">
        <color theme="4"/>
      </bottom>
      <diagonal/>
    </border>
    <border>
      <left/>
      <right style="slantDashDot">
        <color theme="4"/>
      </right>
      <top style="medium">
        <color theme="4"/>
      </top>
      <bottom style="hair">
        <color theme="2" tint="-9.9948118533890809E-2"/>
      </bottom>
      <diagonal/>
    </border>
    <border>
      <left/>
      <right style="slantDashDot">
        <color theme="4"/>
      </right>
      <top style="hair">
        <color theme="2" tint="-9.9948118533890809E-2"/>
      </top>
      <bottom style="hair">
        <color theme="2" tint="-9.9948118533890809E-2"/>
      </bottom>
      <diagonal/>
    </border>
    <border>
      <left style="slantDashDot">
        <color theme="4"/>
      </left>
      <right/>
      <top style="medium">
        <color theme="4"/>
      </top>
      <bottom style="hair">
        <color theme="2" tint="-9.9948118533890809E-2"/>
      </bottom>
      <diagonal/>
    </border>
    <border>
      <left style="slantDashDot">
        <color theme="4"/>
      </left>
      <right/>
      <top style="hair">
        <color theme="2" tint="-9.9948118533890809E-2"/>
      </top>
      <bottom style="hair">
        <color theme="2" tint="-9.9948118533890809E-2"/>
      </bottom>
      <diagonal/>
    </border>
    <border>
      <left style="slantDashDot">
        <color theme="4"/>
      </left>
      <right style="hair">
        <color theme="2" tint="-9.9948118533890809E-2"/>
      </right>
      <top style="medium">
        <color theme="4"/>
      </top>
      <bottom style="hair">
        <color theme="2" tint="-9.9948118533890809E-2"/>
      </bottom>
      <diagonal/>
    </border>
    <border>
      <left style="hair">
        <color theme="2" tint="-9.9948118533890809E-2"/>
      </left>
      <right style="slantDashDot">
        <color theme="4"/>
      </right>
      <top style="medium">
        <color theme="4"/>
      </top>
      <bottom style="hair">
        <color theme="2" tint="-9.9948118533890809E-2"/>
      </bottom>
      <diagonal/>
    </border>
    <border>
      <left style="slantDashDot">
        <color theme="4"/>
      </left>
      <right style="hair">
        <color theme="2" tint="-9.9948118533890809E-2"/>
      </right>
      <top style="hair">
        <color theme="2" tint="-9.9948118533890809E-2"/>
      </top>
      <bottom style="hair">
        <color theme="2" tint="-9.9948118533890809E-2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 style="hair">
        <color theme="4"/>
      </right>
      <top style="medium">
        <color theme="4"/>
      </top>
      <bottom/>
      <diagonal/>
    </border>
    <border>
      <left style="hair">
        <color theme="4"/>
      </left>
      <right style="hair">
        <color theme="4"/>
      </right>
      <top style="medium">
        <color theme="4"/>
      </top>
      <bottom/>
      <diagonal/>
    </border>
    <border>
      <left style="hair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hair">
        <color theme="4"/>
      </right>
      <top/>
      <bottom/>
      <diagonal/>
    </border>
    <border>
      <left style="hair">
        <color theme="4"/>
      </left>
      <right style="hair">
        <color theme="4"/>
      </right>
      <top/>
      <bottom/>
      <diagonal/>
    </border>
    <border>
      <left style="hair">
        <color theme="4"/>
      </left>
      <right style="medium">
        <color theme="4"/>
      </right>
      <top/>
      <bottom/>
      <diagonal/>
    </border>
    <border>
      <left style="medium">
        <color theme="4"/>
      </left>
      <right style="hair">
        <color theme="4"/>
      </right>
      <top/>
      <bottom style="medium">
        <color theme="4"/>
      </bottom>
      <diagonal/>
    </border>
    <border>
      <left style="hair">
        <color theme="4"/>
      </left>
      <right style="hair">
        <color theme="4"/>
      </right>
      <top/>
      <bottom style="medium">
        <color theme="4"/>
      </bottom>
      <diagonal/>
    </border>
    <border>
      <left style="hair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hair">
        <color theme="4"/>
      </right>
      <top style="medium">
        <color theme="4"/>
      </top>
      <bottom style="medium">
        <color theme="4"/>
      </bottom>
      <diagonal/>
    </border>
    <border>
      <left style="hair">
        <color theme="4"/>
      </left>
      <right style="hair">
        <color theme="4"/>
      </right>
      <top style="medium">
        <color theme="4"/>
      </top>
      <bottom style="medium">
        <color theme="4"/>
      </bottom>
      <diagonal/>
    </border>
    <border>
      <left style="hair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hair">
        <color theme="4"/>
      </left>
      <right style="hair">
        <color theme="4"/>
      </right>
      <top style="medium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medium">
        <color theme="4"/>
      </bottom>
      <diagonal/>
    </border>
    <border>
      <left style="hair">
        <color theme="4"/>
      </left>
      <right/>
      <top style="medium">
        <color theme="4"/>
      </top>
      <bottom style="hair">
        <color theme="4"/>
      </bottom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2" tint="-9.9948118533890809E-2"/>
      </right>
      <top style="medium">
        <color theme="4"/>
      </top>
      <bottom/>
      <diagonal/>
    </border>
    <border>
      <left style="hair">
        <color theme="4"/>
      </left>
      <right style="hair">
        <color theme="2" tint="-9.9948118533890809E-2"/>
      </right>
      <top/>
      <bottom/>
      <diagonal/>
    </border>
    <border>
      <left style="hair">
        <color theme="4"/>
      </left>
      <right style="hair">
        <color theme="2" tint="-9.9948118533890809E-2"/>
      </right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 style="medium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 style="medium">
        <color theme="4"/>
      </right>
      <top style="hair">
        <color theme="4"/>
      </top>
      <bottom/>
      <diagonal/>
    </border>
    <border>
      <left style="medium">
        <color theme="4"/>
      </left>
      <right/>
      <top style="medium">
        <color theme="4"/>
      </top>
      <bottom style="hair">
        <color theme="4"/>
      </bottom>
      <diagonal/>
    </border>
    <border>
      <left/>
      <right/>
      <top style="medium">
        <color theme="4"/>
      </top>
      <bottom style="hair">
        <color theme="4"/>
      </bottom>
      <diagonal/>
    </border>
    <border>
      <left/>
      <right style="medium">
        <color theme="4"/>
      </right>
      <top style="medium">
        <color theme="4"/>
      </top>
      <bottom style="hair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theme="4"/>
      </left>
      <right/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 style="medium">
        <color theme="4"/>
      </right>
      <top style="hair">
        <color theme="4"/>
      </top>
      <bottom style="hair">
        <color theme="4"/>
      </bottom>
      <diagonal/>
    </border>
    <border>
      <left style="mediumDashDotDot">
        <color theme="4"/>
      </left>
      <right/>
      <top style="medium">
        <color theme="4"/>
      </top>
      <bottom style="hair">
        <color theme="2" tint="-9.9948118533890809E-2"/>
      </bottom>
      <diagonal/>
    </border>
    <border>
      <left style="mediumDashDotDot">
        <color theme="4"/>
      </left>
      <right/>
      <top style="hair">
        <color theme="2" tint="-9.9948118533890809E-2"/>
      </top>
      <bottom style="hair">
        <color theme="2" tint="-9.9948118533890809E-2"/>
      </bottom>
      <diagonal/>
    </border>
    <border>
      <left/>
      <right style="hair">
        <color theme="4"/>
      </right>
      <top/>
      <bottom/>
      <diagonal/>
    </border>
    <border>
      <left/>
      <right style="hair">
        <color theme="4"/>
      </right>
      <top/>
      <bottom style="medium">
        <color theme="4"/>
      </bottom>
      <diagonal/>
    </border>
    <border>
      <left style="medium">
        <color theme="4"/>
      </left>
      <right/>
      <top style="hair">
        <color theme="4"/>
      </top>
      <bottom style="medium">
        <color theme="4"/>
      </bottom>
      <diagonal/>
    </border>
    <border>
      <left/>
      <right/>
      <top style="hair">
        <color theme="4"/>
      </top>
      <bottom style="medium">
        <color theme="4"/>
      </bottom>
      <diagonal/>
    </border>
    <border>
      <left/>
      <right style="hair">
        <color theme="4"/>
      </right>
      <top style="hair">
        <color theme="4"/>
      </top>
      <bottom style="medium">
        <color theme="4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theme="4"/>
      </right>
      <top style="medium">
        <color theme="4"/>
      </top>
      <bottom style="medium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/>
      <right style="medium">
        <color theme="4"/>
      </right>
      <top style="hair">
        <color theme="4"/>
      </top>
      <bottom style="medium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 style="hair">
        <color theme="4"/>
      </right>
      <top style="medium">
        <color theme="4"/>
      </top>
      <bottom style="hair">
        <color theme="4"/>
      </bottom>
      <diagonal/>
    </border>
    <border>
      <left style="thick">
        <color rgb="FF0070C0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thick">
        <color rgb="FF0070C0"/>
      </left>
      <right style="hair">
        <color theme="4"/>
      </right>
      <top style="hair">
        <color theme="4"/>
      </top>
      <bottom style="thick">
        <color rgb="FF0070C0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 style="medium">
        <color theme="4"/>
      </left>
      <right style="hair">
        <color theme="4"/>
      </right>
      <top style="hair">
        <color theme="4"/>
      </top>
      <bottom style="thick">
        <color rgb="FF0070C0"/>
      </bottom>
      <diagonal/>
    </border>
    <border>
      <left style="hair">
        <color theme="4"/>
      </left>
      <right style="medium">
        <color theme="4"/>
      </right>
      <top style="hair">
        <color theme="4"/>
      </top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 style="thick">
        <color rgb="FF0070C0"/>
      </left>
      <right/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thick">
        <color rgb="FF0070C0"/>
      </top>
      <bottom/>
      <diagonal/>
    </border>
    <border>
      <left/>
      <right/>
      <top/>
      <bottom style="hair">
        <color theme="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 style="hair">
        <color theme="4"/>
      </bottom>
      <diagonal/>
    </border>
    <border>
      <left/>
      <right style="thick">
        <color theme="4"/>
      </right>
      <top/>
      <bottom style="hair">
        <color theme="4"/>
      </bottom>
      <diagonal/>
    </border>
    <border>
      <left style="thick">
        <color theme="4"/>
      </left>
      <right style="hair">
        <color theme="4"/>
      </right>
      <top style="hair">
        <color theme="4"/>
      </top>
      <bottom style="medium">
        <color theme="4"/>
      </bottom>
      <diagonal/>
    </border>
    <border>
      <left style="hair">
        <color theme="4"/>
      </left>
      <right style="thick">
        <color theme="4"/>
      </right>
      <top style="hair">
        <color theme="4"/>
      </top>
      <bottom style="medium">
        <color theme="4"/>
      </bottom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 style="hair">
        <color theme="2" tint="-9.9948118533890809E-2"/>
      </right>
      <top style="medium">
        <color theme="4"/>
      </top>
      <bottom style="hair">
        <color theme="2" tint="-9.9948118533890809E-2"/>
      </bottom>
      <diagonal/>
    </border>
    <border>
      <left/>
      <right style="thick">
        <color theme="4"/>
      </right>
      <top style="medium">
        <color theme="4"/>
      </top>
      <bottom style="hair">
        <color theme="2" tint="-9.9948118533890809E-2"/>
      </bottom>
      <diagonal/>
    </border>
    <border>
      <left style="thick">
        <color theme="4"/>
      </left>
      <right style="hair">
        <color theme="2" tint="-9.9948118533890809E-2"/>
      </right>
      <top style="hair">
        <color theme="2" tint="-9.9948118533890809E-2"/>
      </top>
      <bottom style="hair">
        <color theme="2" tint="-9.9948118533890809E-2"/>
      </bottom>
      <diagonal/>
    </border>
    <border>
      <left/>
      <right style="thick">
        <color theme="4"/>
      </right>
      <top style="hair">
        <color theme="2" tint="-9.9948118533890809E-2"/>
      </top>
      <bottom style="hair">
        <color theme="2" tint="-9.9948118533890809E-2"/>
      </bottom>
      <diagonal/>
    </border>
    <border>
      <left style="thick">
        <color theme="4"/>
      </left>
      <right style="hair">
        <color theme="2" tint="-9.9948118533890809E-2"/>
      </right>
      <top style="hair">
        <color theme="2" tint="-9.9948118533890809E-2"/>
      </top>
      <bottom style="thick">
        <color theme="4"/>
      </bottom>
      <diagonal/>
    </border>
    <border>
      <left/>
      <right style="slantDashDot">
        <color theme="4"/>
      </right>
      <top style="hair">
        <color theme="2" tint="-9.9948118533890809E-2"/>
      </top>
      <bottom style="thick">
        <color theme="4"/>
      </bottom>
      <diagonal/>
    </border>
    <border>
      <left style="slantDashDot">
        <color theme="4"/>
      </left>
      <right/>
      <top style="hair">
        <color theme="2" tint="-9.9948118533890809E-2"/>
      </top>
      <bottom style="thick">
        <color theme="4"/>
      </bottom>
      <diagonal/>
    </border>
    <border>
      <left style="slantDashDot">
        <color theme="4"/>
      </left>
      <right style="hair">
        <color theme="2" tint="-9.9948118533890809E-2"/>
      </right>
      <top style="hair">
        <color theme="2" tint="-9.9948118533890809E-2"/>
      </top>
      <bottom style="thick">
        <color theme="4"/>
      </bottom>
      <diagonal/>
    </border>
    <border>
      <left style="medium">
        <color theme="4"/>
      </left>
      <right style="hair">
        <color theme="2" tint="-9.9948118533890809E-2"/>
      </right>
      <top style="hair">
        <color theme="2" tint="-9.9948118533890809E-2"/>
      </top>
      <bottom style="thick">
        <color theme="4"/>
      </bottom>
      <diagonal/>
    </border>
    <border>
      <left style="mediumDashDotDot">
        <color theme="4"/>
      </left>
      <right/>
      <top style="hair">
        <color theme="2" tint="-9.9948118533890809E-2"/>
      </top>
      <bottom style="thick">
        <color theme="4"/>
      </bottom>
      <diagonal/>
    </border>
    <border>
      <left/>
      <right style="thick">
        <color theme="4"/>
      </right>
      <top style="hair">
        <color theme="2" tint="-9.9948118533890809E-2"/>
      </top>
      <bottom style="thick">
        <color theme="4"/>
      </bottom>
      <diagonal/>
    </border>
    <border>
      <left style="mediumDashDotDot">
        <color rgb="FF0070C0"/>
      </left>
      <right style="thick">
        <color rgb="FF0070C0"/>
      </right>
      <top style="thick">
        <color rgb="FF0070C0"/>
      </top>
      <bottom/>
      <diagonal/>
    </border>
    <border>
      <left style="mediumDashDotDot">
        <color rgb="FF0070C0"/>
      </left>
      <right style="thick">
        <color rgb="FF0070C0"/>
      </right>
      <top/>
      <bottom/>
      <diagonal/>
    </border>
    <border>
      <left style="mediumDashDotDot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theme="4"/>
      </left>
      <right style="hair">
        <color theme="4"/>
      </right>
      <top/>
      <bottom style="medium">
        <color theme="4"/>
      </bottom>
      <diagonal/>
    </border>
    <border>
      <left style="hair">
        <color theme="4"/>
      </left>
      <right style="thick">
        <color theme="4"/>
      </right>
      <top/>
      <bottom style="medium">
        <color theme="4"/>
      </bottom>
      <diagonal/>
    </border>
    <border>
      <left/>
      <right/>
      <top style="hair">
        <color theme="2" tint="-9.9948118533890809E-2"/>
      </top>
      <bottom style="thick">
        <color theme="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mediumDashDotDot">
        <color rgb="FF0070C0"/>
      </left>
      <right style="thick">
        <color rgb="FF0070C0"/>
      </right>
      <top/>
      <bottom style="medium">
        <color theme="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theme="4"/>
      </bottom>
      <diagonal/>
    </border>
    <border>
      <left/>
      <right style="medium">
        <color rgb="FF0070C0"/>
      </right>
      <top/>
      <bottom style="medium">
        <color theme="4"/>
      </bottom>
      <diagonal/>
    </border>
    <border>
      <left style="medium">
        <color rgb="FF0070C0"/>
      </left>
      <right style="hair">
        <color theme="4"/>
      </right>
      <top style="medium">
        <color theme="4"/>
      </top>
      <bottom style="medium">
        <color theme="4"/>
      </bottom>
      <diagonal/>
    </border>
    <border>
      <left style="hair">
        <color theme="4"/>
      </left>
      <right style="medium">
        <color rgb="FF0070C0"/>
      </right>
      <top style="medium">
        <color theme="4"/>
      </top>
      <bottom style="medium">
        <color theme="4"/>
      </bottom>
      <diagonal/>
    </border>
    <border>
      <left style="medium">
        <color rgb="FF0070C0"/>
      </left>
      <right/>
      <top style="thin">
        <color theme="4"/>
      </top>
      <bottom/>
      <diagonal/>
    </border>
    <border>
      <left/>
      <right style="medium">
        <color rgb="FF0070C0"/>
      </right>
      <top style="thin">
        <color theme="4"/>
      </top>
      <bottom/>
      <diagonal/>
    </border>
    <border>
      <left/>
      <right style="medium">
        <color rgb="FF0070C0"/>
      </right>
      <top style="medium">
        <color theme="4"/>
      </top>
      <bottom style="medium">
        <color theme="4"/>
      </bottom>
      <diagonal/>
    </border>
    <border>
      <left style="medium">
        <color rgb="FF0070C0"/>
      </left>
      <right/>
      <top style="medium">
        <color theme="4"/>
      </top>
      <bottom/>
      <diagonal/>
    </border>
    <border>
      <left style="medium">
        <color rgb="FF0070C0"/>
      </left>
      <right/>
      <top/>
      <bottom style="thin">
        <color theme="4"/>
      </bottom>
      <diagonal/>
    </border>
    <border>
      <left style="thick">
        <color theme="4"/>
      </left>
      <right/>
      <top style="medium">
        <color rgb="FF0070C0"/>
      </top>
      <bottom/>
      <diagonal/>
    </border>
    <border>
      <left/>
      <right style="thick">
        <color theme="4"/>
      </right>
      <top style="medium">
        <color rgb="FF0070C0"/>
      </top>
      <bottom/>
      <diagonal/>
    </border>
    <border>
      <left style="thick">
        <color theme="4"/>
      </left>
      <right/>
      <top/>
      <bottom style="medium">
        <color theme="4"/>
      </bottom>
      <diagonal/>
    </border>
    <border>
      <left style="thick">
        <color theme="4"/>
      </left>
      <right style="hair">
        <color theme="4"/>
      </right>
      <top style="medium">
        <color theme="4"/>
      </top>
      <bottom style="medium">
        <color theme="4"/>
      </bottom>
      <diagonal/>
    </border>
    <border>
      <left/>
      <right style="thick">
        <color theme="4"/>
      </right>
      <top/>
      <bottom style="medium">
        <color theme="4"/>
      </bottom>
      <diagonal/>
    </border>
    <border>
      <left/>
      <right style="thick">
        <color theme="4"/>
      </right>
      <top style="medium">
        <color theme="4"/>
      </top>
      <bottom/>
      <diagonal/>
    </border>
    <border>
      <left/>
      <right style="thick">
        <color theme="4"/>
      </right>
      <top/>
      <bottom style="thin">
        <color theme="4"/>
      </bottom>
      <diagonal/>
    </border>
    <border>
      <left style="thick">
        <color theme="4"/>
      </left>
      <right/>
      <top style="thin">
        <color theme="4"/>
      </top>
      <bottom/>
      <diagonal/>
    </border>
    <border>
      <left/>
      <right style="thick">
        <color theme="4"/>
      </right>
      <top style="thin">
        <color theme="4"/>
      </top>
      <bottom/>
      <diagonal/>
    </border>
    <border>
      <left/>
      <right style="medium">
        <color rgb="FF0070C0"/>
      </right>
      <top/>
      <bottom style="thick">
        <color theme="4"/>
      </bottom>
      <diagonal/>
    </border>
    <border>
      <left style="medium">
        <color rgb="FF0070C0"/>
      </left>
      <right/>
      <top/>
      <bottom style="thick">
        <color theme="4"/>
      </bottom>
      <diagonal/>
    </border>
    <border>
      <left style="medium">
        <color theme="4"/>
      </left>
      <right style="dashed">
        <color theme="4"/>
      </right>
      <top style="medium">
        <color theme="4"/>
      </top>
      <bottom style="hair">
        <color theme="4"/>
      </bottom>
      <diagonal/>
    </border>
    <border>
      <left style="dashed">
        <color theme="4"/>
      </left>
      <right style="medium">
        <color theme="4"/>
      </right>
      <top style="medium">
        <color theme="4"/>
      </top>
      <bottom style="hair">
        <color theme="4"/>
      </bottom>
      <diagonal/>
    </border>
    <border>
      <left style="medium">
        <color theme="4"/>
      </left>
      <right style="dashed">
        <color theme="4"/>
      </right>
      <top style="hair">
        <color theme="4"/>
      </top>
      <bottom style="hair">
        <color theme="4"/>
      </bottom>
      <diagonal/>
    </border>
    <border>
      <left style="dashed">
        <color theme="4"/>
      </left>
      <right style="medium">
        <color theme="4"/>
      </right>
      <top style="hair">
        <color theme="4"/>
      </top>
      <bottom style="hair">
        <color theme="4"/>
      </bottom>
      <diagonal/>
    </border>
    <border>
      <left style="medium">
        <color theme="4"/>
      </left>
      <right style="dashed">
        <color theme="4"/>
      </right>
      <top style="hair">
        <color theme="4"/>
      </top>
      <bottom style="medium">
        <color theme="4"/>
      </bottom>
      <diagonal/>
    </border>
    <border>
      <left style="dashed">
        <color theme="4"/>
      </left>
      <right style="medium">
        <color theme="4"/>
      </right>
      <top style="hair">
        <color theme="4"/>
      </top>
      <bottom style="medium">
        <color theme="4"/>
      </bottom>
      <diagonal/>
    </border>
    <border>
      <left style="dashed">
        <color theme="4"/>
      </left>
      <right style="dashed">
        <color theme="4"/>
      </right>
      <top style="hair">
        <color theme="4"/>
      </top>
      <bottom style="hair">
        <color theme="4"/>
      </bottom>
      <diagonal/>
    </border>
    <border>
      <left style="medium">
        <color rgb="FF0070C0"/>
      </left>
      <right style="dashed">
        <color rgb="FF0070C0"/>
      </right>
      <top style="medium">
        <color rgb="FF0070C0"/>
      </top>
      <bottom style="hair">
        <color theme="4"/>
      </bottom>
      <diagonal/>
    </border>
    <border>
      <left style="dashed">
        <color rgb="FF0070C0"/>
      </left>
      <right style="dashed">
        <color rgb="FF0070C0"/>
      </right>
      <top style="medium">
        <color rgb="FF0070C0"/>
      </top>
      <bottom style="hair">
        <color theme="4"/>
      </bottom>
      <diagonal/>
    </border>
    <border>
      <left style="dashed">
        <color rgb="FF0070C0"/>
      </left>
      <right style="medium">
        <color rgb="FF0070C0"/>
      </right>
      <top style="medium">
        <color rgb="FF0070C0"/>
      </top>
      <bottom style="hair">
        <color theme="4"/>
      </bottom>
      <diagonal/>
    </border>
    <border>
      <left style="medium">
        <color rgb="FF0070C0"/>
      </left>
      <right style="dashed">
        <color rgb="FF0070C0"/>
      </right>
      <top style="hair">
        <color theme="4"/>
      </top>
      <bottom style="hair">
        <color theme="4"/>
      </bottom>
      <diagonal/>
    </border>
    <border>
      <left style="dashed">
        <color rgb="FF0070C0"/>
      </left>
      <right style="dashed">
        <color rgb="FF0070C0"/>
      </right>
      <top style="hair">
        <color theme="4"/>
      </top>
      <bottom style="hair">
        <color theme="4"/>
      </bottom>
      <diagonal/>
    </border>
    <border>
      <left style="dashed">
        <color rgb="FF0070C0"/>
      </left>
      <right style="medium">
        <color rgb="FF0070C0"/>
      </right>
      <top style="hair">
        <color theme="4"/>
      </top>
      <bottom style="hair">
        <color theme="4"/>
      </bottom>
      <diagonal/>
    </border>
    <border>
      <left style="medium">
        <color rgb="FF0070C0"/>
      </left>
      <right style="dashed">
        <color rgb="FF0070C0"/>
      </right>
      <top style="hair">
        <color theme="4"/>
      </top>
      <bottom style="medium">
        <color rgb="FF0070C0"/>
      </bottom>
      <diagonal/>
    </border>
    <border>
      <left style="dashed">
        <color rgb="FF0070C0"/>
      </left>
      <right style="dashed">
        <color rgb="FF0070C0"/>
      </right>
      <top style="hair">
        <color theme="4"/>
      </top>
      <bottom style="medium">
        <color rgb="FF0070C0"/>
      </bottom>
      <diagonal/>
    </border>
    <border>
      <left style="dashed">
        <color rgb="FF0070C0"/>
      </left>
      <right style="medium">
        <color rgb="FF0070C0"/>
      </right>
      <top style="hair">
        <color theme="4"/>
      </top>
      <bottom style="medium">
        <color rgb="FF0070C0"/>
      </bottom>
      <diagonal/>
    </border>
    <border>
      <left style="medium">
        <color rgb="FF0070C0"/>
      </left>
      <right style="dashed">
        <color rgb="FF0070C0"/>
      </right>
      <top/>
      <bottom/>
      <diagonal/>
    </border>
    <border>
      <left style="dashed">
        <color rgb="FF0070C0"/>
      </left>
      <right style="dashed">
        <color rgb="FF0070C0"/>
      </right>
      <top/>
      <bottom/>
      <diagonal/>
    </border>
    <border>
      <left style="dashed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 style="dashed">
        <color rgb="FF0070C0"/>
      </right>
      <top style="hair">
        <color rgb="FF0070C0"/>
      </top>
      <bottom style="medium">
        <color rgb="FF0070C0"/>
      </bottom>
      <diagonal/>
    </border>
    <border>
      <left style="dashed">
        <color rgb="FF0070C0"/>
      </left>
      <right style="dashed">
        <color rgb="FF0070C0"/>
      </right>
      <top style="hair">
        <color rgb="FF0070C0"/>
      </top>
      <bottom style="medium">
        <color rgb="FF0070C0"/>
      </bottom>
      <diagonal/>
    </border>
    <border>
      <left style="dashed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theme="4"/>
      </left>
      <right style="dashed">
        <color theme="4"/>
      </right>
      <top style="medium">
        <color rgb="FF0070C0"/>
      </top>
      <bottom style="hair">
        <color theme="4"/>
      </bottom>
      <diagonal/>
    </border>
    <border>
      <left style="dashed">
        <color theme="4"/>
      </left>
      <right style="dashed">
        <color theme="4"/>
      </right>
      <top style="medium">
        <color rgb="FF0070C0"/>
      </top>
      <bottom style="hair">
        <color theme="4"/>
      </bottom>
      <diagonal/>
    </border>
    <border>
      <left style="dashed">
        <color theme="4"/>
      </left>
      <right/>
      <top style="medium">
        <color rgb="FF0070C0"/>
      </top>
      <bottom style="hair">
        <color theme="4"/>
      </bottom>
      <diagonal/>
    </border>
    <border>
      <left style="dashed">
        <color theme="4"/>
      </left>
      <right/>
      <top style="hair">
        <color theme="4"/>
      </top>
      <bottom style="hair">
        <color theme="4"/>
      </bottom>
      <diagonal/>
    </border>
    <border>
      <left style="dashed">
        <color theme="4"/>
      </left>
      <right style="dashed">
        <color theme="4"/>
      </right>
      <top style="hair">
        <color theme="4"/>
      </top>
      <bottom style="medium">
        <color rgb="FF0070C0"/>
      </bottom>
      <diagonal/>
    </border>
    <border>
      <left style="dashed">
        <color theme="4"/>
      </left>
      <right/>
      <top style="hair">
        <color theme="4"/>
      </top>
      <bottom style="medium">
        <color theme="4"/>
      </bottom>
      <diagonal/>
    </border>
    <border>
      <left/>
      <right/>
      <top style="medium">
        <color rgb="FF0070C0"/>
      </top>
      <bottom style="medium">
        <color theme="4"/>
      </bottom>
      <diagonal/>
    </border>
    <border>
      <left/>
      <right style="hair">
        <color theme="4"/>
      </right>
      <top style="medium">
        <color rgb="FF0070C0"/>
      </top>
      <bottom style="medium">
        <color theme="4"/>
      </bottom>
      <diagonal/>
    </border>
    <border>
      <left style="hair">
        <color theme="4"/>
      </left>
      <right style="medium">
        <color rgb="FF0070C0"/>
      </right>
      <top style="medium">
        <color rgb="FF0070C0"/>
      </top>
      <bottom style="medium">
        <color theme="4"/>
      </bottom>
      <diagonal/>
    </border>
    <border>
      <left/>
      <right/>
      <top style="medium">
        <color theme="4"/>
      </top>
      <bottom style="medium">
        <color rgb="FF0070C0"/>
      </bottom>
      <diagonal/>
    </border>
    <border>
      <left/>
      <right style="hair">
        <color theme="4"/>
      </right>
      <top style="medium">
        <color theme="4"/>
      </top>
      <bottom style="medium">
        <color rgb="FF0070C0"/>
      </bottom>
      <diagonal/>
    </border>
    <border>
      <left style="hair">
        <color theme="4"/>
      </left>
      <right style="medium">
        <color rgb="FF0070C0"/>
      </right>
      <top style="medium">
        <color theme="4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</borders>
  <cellStyleXfs count="1">
    <xf numFmtId="0" fontId="0" fillId="0" borderId="0"/>
  </cellStyleXfs>
  <cellXfs count="637">
    <xf numFmtId="0" fontId="0" fillId="0" borderId="0" xfId="0"/>
    <xf numFmtId="0" fontId="12" fillId="0" borderId="24" xfId="0" applyFont="1" applyBorder="1" applyAlignment="1" applyProtection="1">
      <alignment horizontal="right"/>
      <protection locked="0"/>
    </xf>
    <xf numFmtId="165" fontId="12" fillId="0" borderId="52" xfId="0" applyNumberFormat="1" applyFont="1" applyBorder="1" applyAlignment="1" applyProtection="1">
      <alignment horizontal="right"/>
      <protection locked="0"/>
    </xf>
    <xf numFmtId="0" fontId="12" fillId="0" borderId="52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right"/>
      <protection locked="0"/>
    </xf>
    <xf numFmtId="165" fontId="12" fillId="0" borderId="53" xfId="0" applyNumberFormat="1" applyFont="1" applyBorder="1" applyAlignment="1" applyProtection="1">
      <alignment horizontal="right"/>
      <protection locked="0"/>
    </xf>
    <xf numFmtId="0" fontId="12" fillId="0" borderId="53" xfId="0" applyFont="1" applyBorder="1" applyAlignment="1" applyProtection="1">
      <alignment horizontal="center"/>
      <protection locked="0"/>
    </xf>
    <xf numFmtId="0" fontId="12" fillId="0" borderId="60" xfId="0" applyFont="1" applyBorder="1" applyAlignment="1" applyProtection="1">
      <alignment horizontal="right"/>
      <protection locked="0"/>
    </xf>
    <xf numFmtId="0" fontId="6" fillId="7" borderId="52" xfId="0" applyFont="1" applyFill="1" applyBorder="1" applyAlignment="1" applyProtection="1">
      <alignment horizontal="center" vertical="top"/>
      <protection locked="0"/>
    </xf>
    <xf numFmtId="0" fontId="6" fillId="2" borderId="52" xfId="0" applyFont="1" applyFill="1" applyBorder="1" applyAlignment="1" applyProtection="1">
      <alignment horizontal="center" vertical="top"/>
      <protection locked="0"/>
    </xf>
    <xf numFmtId="0" fontId="6" fillId="7" borderId="53" xfId="0" applyFont="1" applyFill="1" applyBorder="1" applyAlignment="1" applyProtection="1">
      <alignment horizontal="center" vertical="top"/>
      <protection locked="0"/>
    </xf>
    <xf numFmtId="0" fontId="6" fillId="2" borderId="53" xfId="0" applyFont="1" applyFill="1" applyBorder="1" applyAlignment="1" applyProtection="1">
      <alignment horizontal="center" vertical="top"/>
      <protection locked="0"/>
    </xf>
    <xf numFmtId="0" fontId="0" fillId="8" borderId="29" xfId="0" applyFill="1" applyBorder="1" applyAlignment="1" applyProtection="1">
      <alignment horizontal="center"/>
      <protection locked="0"/>
    </xf>
    <xf numFmtId="0" fontId="0" fillId="8" borderId="30" xfId="0" applyFill="1" applyBorder="1" applyAlignment="1" applyProtection="1">
      <alignment horizontal="center"/>
      <protection locked="0"/>
    </xf>
    <xf numFmtId="0" fontId="5" fillId="7" borderId="29" xfId="0" applyFont="1" applyFill="1" applyBorder="1" applyAlignment="1" applyProtection="1">
      <alignment horizontal="center" vertical="top"/>
      <protection locked="0"/>
    </xf>
    <xf numFmtId="0" fontId="5" fillId="7" borderId="30" xfId="0" applyFont="1" applyFill="1" applyBorder="1" applyAlignment="1" applyProtection="1">
      <alignment horizontal="center" vertical="top"/>
      <protection locked="0"/>
    </xf>
    <xf numFmtId="0" fontId="5" fillId="8" borderId="24" xfId="0" applyFont="1" applyFill="1" applyBorder="1" applyAlignment="1" applyProtection="1">
      <alignment horizontal="center" vertical="top"/>
      <protection locked="0"/>
    </xf>
    <xf numFmtId="0" fontId="5" fillId="8" borderId="52" xfId="0" applyFont="1" applyFill="1" applyBorder="1" applyAlignment="1" applyProtection="1">
      <alignment horizontal="center" vertical="top"/>
      <protection locked="0"/>
    </xf>
    <xf numFmtId="0" fontId="5" fillId="7" borderId="25" xfId="0" applyFont="1" applyFill="1" applyBorder="1" applyAlignment="1" applyProtection="1">
      <alignment horizontal="center" vertical="top"/>
      <protection locked="0"/>
    </xf>
    <xf numFmtId="0" fontId="5" fillId="7" borderId="24" xfId="0" applyFont="1" applyFill="1" applyBorder="1" applyAlignment="1" applyProtection="1">
      <alignment horizontal="center" vertical="top"/>
      <protection locked="0"/>
    </xf>
    <xf numFmtId="0" fontId="5" fillId="7" borderId="52" xfId="0" applyFont="1" applyFill="1" applyBorder="1" applyAlignment="1" applyProtection="1">
      <alignment horizontal="center" vertical="top"/>
      <protection locked="0"/>
    </xf>
    <xf numFmtId="0" fontId="5" fillId="8" borderId="26" xfId="0" applyFont="1" applyFill="1" applyBorder="1" applyAlignment="1" applyProtection="1">
      <alignment horizontal="center" vertical="top"/>
      <protection locked="0"/>
    </xf>
    <xf numFmtId="0" fontId="5" fillId="8" borderId="53" xfId="0" applyFont="1" applyFill="1" applyBorder="1" applyAlignment="1" applyProtection="1">
      <alignment horizontal="center" vertical="top"/>
      <protection locked="0"/>
    </xf>
    <xf numFmtId="0" fontId="5" fillId="7" borderId="27" xfId="0" applyFont="1" applyFill="1" applyBorder="1" applyAlignment="1" applyProtection="1">
      <alignment horizontal="center" vertical="top"/>
      <protection locked="0"/>
    </xf>
    <xf numFmtId="0" fontId="5" fillId="7" borderId="26" xfId="0" applyFont="1" applyFill="1" applyBorder="1" applyAlignment="1" applyProtection="1">
      <alignment horizontal="center" vertical="top"/>
      <protection locked="0"/>
    </xf>
    <xf numFmtId="0" fontId="5" fillId="7" borderId="53" xfId="0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9" fontId="1" fillId="0" borderId="0" xfId="0" applyNumberFormat="1" applyFont="1" applyProtection="1">
      <protection hidden="1"/>
    </xf>
    <xf numFmtId="2" fontId="1" fillId="0" borderId="0" xfId="0" applyNumberFormat="1" applyFont="1" applyProtection="1">
      <protection hidden="1"/>
    </xf>
    <xf numFmtId="164" fontId="1" fillId="0" borderId="0" xfId="0" applyNumberFormat="1" applyFont="1" applyProtection="1">
      <protection hidden="1"/>
    </xf>
    <xf numFmtId="165" fontId="0" fillId="0" borderId="0" xfId="0" applyNumberFormat="1" applyProtection="1"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46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66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0" fontId="4" fillId="0" borderId="49" xfId="0" applyNumberFormat="1" applyFont="1" applyBorder="1" applyAlignment="1" applyProtection="1">
      <alignment horizontal="center" vertical="center"/>
      <protection hidden="1"/>
    </xf>
    <xf numFmtId="165" fontId="4" fillId="0" borderId="49" xfId="0" applyNumberFormat="1" applyFont="1" applyBorder="1" applyAlignment="1" applyProtection="1">
      <alignment horizontal="center" vertical="center"/>
      <protection hidden="1"/>
    </xf>
    <xf numFmtId="0" fontId="1" fillId="0" borderId="67" xfId="0" applyFont="1" applyBorder="1" applyAlignment="1" applyProtection="1">
      <alignment horizontal="center"/>
      <protection hidden="1"/>
    </xf>
    <xf numFmtId="10" fontId="0" fillId="0" borderId="53" xfId="0" applyNumberFormat="1" applyBorder="1" applyAlignment="1" applyProtection="1">
      <alignment horizontal="center" vertical="center" wrapText="1"/>
      <protection hidden="1"/>
    </xf>
    <xf numFmtId="10" fontId="0" fillId="0" borderId="27" xfId="0" applyNumberFormat="1" applyBorder="1" applyAlignment="1" applyProtection="1">
      <alignment horizontal="center" vertical="center" wrapText="1"/>
      <protection hidden="1"/>
    </xf>
    <xf numFmtId="164" fontId="16" fillId="0" borderId="0" xfId="0" applyNumberFormat="1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0" fillId="0" borderId="42" xfId="0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0" fillId="0" borderId="22" xfId="0" applyBorder="1" applyAlignment="1" applyProtection="1">
      <alignment horizontal="center"/>
      <protection hidden="1"/>
    </xf>
    <xf numFmtId="0" fontId="6" fillId="2" borderId="51" xfId="0" applyFont="1" applyFill="1" applyBorder="1" applyAlignment="1" applyProtection="1">
      <alignment horizontal="center" vertical="top"/>
      <protection hidden="1"/>
    </xf>
    <xf numFmtId="0" fontId="6" fillId="2" borderId="54" xfId="0" applyFont="1" applyFill="1" applyBorder="1" applyAlignment="1" applyProtection="1">
      <alignment horizontal="center" vertical="top"/>
      <protection hidden="1"/>
    </xf>
    <xf numFmtId="0" fontId="7" fillId="2" borderId="23" xfId="0" applyFont="1" applyFill="1" applyBorder="1" applyAlignment="1" applyProtection="1">
      <alignment horizontal="center" vertical="top"/>
      <protection hidden="1"/>
    </xf>
    <xf numFmtId="0" fontId="0" fillId="0" borderId="28" xfId="0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 vertical="top"/>
      <protection hidden="1"/>
    </xf>
    <xf numFmtId="0" fontId="0" fillId="0" borderId="51" xfId="0" applyBorder="1" applyProtection="1">
      <protection hidden="1"/>
    </xf>
    <xf numFmtId="164" fontId="5" fillId="3" borderId="51" xfId="0" applyNumberFormat="1" applyFont="1" applyFill="1" applyBorder="1" applyAlignment="1" applyProtection="1">
      <alignment horizontal="center" vertical="top"/>
      <protection hidden="1"/>
    </xf>
    <xf numFmtId="0" fontId="5" fillId="7" borderId="22" xfId="0" applyFont="1" applyFill="1" applyBorder="1" applyAlignment="1" applyProtection="1">
      <alignment horizontal="center" vertical="top"/>
      <protection hidden="1"/>
    </xf>
    <xf numFmtId="9" fontId="5" fillId="7" borderId="51" xfId="0" applyNumberFormat="1" applyFont="1" applyFill="1" applyBorder="1" applyAlignment="1" applyProtection="1">
      <alignment horizontal="center" vertical="top"/>
      <protection hidden="1"/>
    </xf>
    <xf numFmtId="2" fontId="5" fillId="7" borderId="51" xfId="0" applyNumberFormat="1" applyFont="1" applyFill="1" applyBorder="1" applyAlignment="1" applyProtection="1">
      <alignment horizontal="center" vertical="top"/>
      <protection hidden="1"/>
    </xf>
    <xf numFmtId="166" fontId="5" fillId="7" borderId="51" xfId="0" applyNumberFormat="1" applyFont="1" applyFill="1" applyBorder="1" applyAlignment="1" applyProtection="1">
      <alignment horizontal="center" vertical="top"/>
      <protection hidden="1"/>
    </xf>
    <xf numFmtId="2" fontId="5" fillId="7" borderId="23" xfId="0" applyNumberFormat="1" applyFont="1" applyFill="1" applyBorder="1" applyAlignment="1" applyProtection="1">
      <alignment horizontal="center" vertical="top"/>
      <protection hidden="1"/>
    </xf>
    <xf numFmtId="0" fontId="5" fillId="2" borderId="1" xfId="0" applyFont="1" applyFill="1" applyBorder="1" applyAlignment="1" applyProtection="1">
      <alignment horizontal="center" vertical="top"/>
      <protection hidden="1"/>
    </xf>
    <xf numFmtId="0" fontId="5" fillId="2" borderId="31" xfId="0" applyFont="1" applyFill="1" applyBorder="1" applyAlignment="1" applyProtection="1">
      <alignment horizontal="center" vertical="top"/>
      <protection hidden="1"/>
    </xf>
    <xf numFmtId="0" fontId="5" fillId="2" borderId="33" xfId="0" applyFont="1" applyFill="1" applyBorder="1" applyAlignment="1" applyProtection="1">
      <alignment horizontal="center" vertical="top"/>
      <protection hidden="1"/>
    </xf>
    <xf numFmtId="0" fontId="5" fillId="2" borderId="35" xfId="0" applyFont="1" applyFill="1" applyBorder="1" applyAlignment="1" applyProtection="1">
      <alignment horizontal="center" vertical="top"/>
      <protection hidden="1"/>
    </xf>
    <xf numFmtId="0" fontId="5" fillId="2" borderId="36" xfId="0" applyFont="1" applyFill="1" applyBorder="1" applyAlignment="1" applyProtection="1">
      <alignment horizontal="center" vertical="top"/>
      <protection hidden="1"/>
    </xf>
    <xf numFmtId="0" fontId="5" fillId="2" borderId="71" xfId="0" applyFont="1" applyFill="1" applyBorder="1" applyAlignment="1" applyProtection="1">
      <alignment horizontal="center" vertical="top"/>
      <protection hidden="1"/>
    </xf>
    <xf numFmtId="0" fontId="5" fillId="2" borderId="10" xfId="0" applyFont="1" applyFill="1" applyBorder="1" applyAlignment="1" applyProtection="1">
      <alignment horizontal="center" vertical="top"/>
      <protection hidden="1"/>
    </xf>
    <xf numFmtId="0" fontId="0" fillId="6" borderId="59" xfId="0" applyFill="1" applyBorder="1" applyProtection="1">
      <protection hidden="1"/>
    </xf>
    <xf numFmtId="0" fontId="0" fillId="0" borderId="24" xfId="0" applyBorder="1" applyAlignment="1" applyProtection="1">
      <alignment horizontal="center"/>
      <protection hidden="1"/>
    </xf>
    <xf numFmtId="0" fontId="6" fillId="2" borderId="52" xfId="0" applyFont="1" applyFill="1" applyBorder="1" applyAlignment="1" applyProtection="1">
      <alignment horizontal="center" vertical="top"/>
      <protection hidden="1"/>
    </xf>
    <xf numFmtId="0" fontId="6" fillId="2" borderId="55" xfId="0" applyFont="1" applyFill="1" applyBorder="1" applyAlignment="1" applyProtection="1">
      <alignment horizontal="center" vertical="top"/>
      <protection hidden="1"/>
    </xf>
    <xf numFmtId="0" fontId="7" fillId="2" borderId="25" xfId="0" applyFont="1" applyFill="1" applyBorder="1" applyAlignment="1" applyProtection="1">
      <alignment horizontal="center" vertical="top"/>
      <protection hidden="1"/>
    </xf>
    <xf numFmtId="0" fontId="0" fillId="0" borderId="29" xfId="0" applyBorder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" vertical="top"/>
      <protection hidden="1"/>
    </xf>
    <xf numFmtId="0" fontId="0" fillId="0" borderId="52" xfId="0" applyBorder="1" applyProtection="1">
      <protection hidden="1"/>
    </xf>
    <xf numFmtId="164" fontId="5" fillId="3" borderId="52" xfId="0" applyNumberFormat="1" applyFont="1" applyFill="1" applyBorder="1" applyAlignment="1" applyProtection="1">
      <alignment horizontal="center" vertical="top"/>
      <protection hidden="1"/>
    </xf>
    <xf numFmtId="0" fontId="5" fillId="11" borderId="24" xfId="0" applyFont="1" applyFill="1" applyBorder="1" applyAlignment="1" applyProtection="1">
      <alignment horizontal="center" vertical="top"/>
      <protection hidden="1"/>
    </xf>
    <xf numFmtId="9" fontId="5" fillId="7" borderId="52" xfId="0" applyNumberFormat="1" applyFont="1" applyFill="1" applyBorder="1" applyAlignment="1" applyProtection="1">
      <alignment horizontal="center" vertical="top"/>
      <protection hidden="1"/>
    </xf>
    <xf numFmtId="2" fontId="5" fillId="7" borderId="52" xfId="0" applyNumberFormat="1" applyFont="1" applyFill="1" applyBorder="1" applyAlignment="1" applyProtection="1">
      <alignment horizontal="center" vertical="top"/>
      <protection hidden="1"/>
    </xf>
    <xf numFmtId="166" fontId="5" fillId="7" borderId="52" xfId="0" applyNumberFormat="1" applyFont="1" applyFill="1" applyBorder="1" applyAlignment="1" applyProtection="1">
      <alignment horizontal="center" vertical="top"/>
      <protection hidden="1"/>
    </xf>
    <xf numFmtId="2" fontId="0" fillId="6" borderId="25" xfId="0" applyNumberFormat="1" applyFill="1" applyBorder="1" applyProtection="1">
      <protection hidden="1"/>
    </xf>
    <xf numFmtId="0" fontId="5" fillId="7" borderId="2" xfId="0" applyFont="1" applyFill="1" applyBorder="1" applyAlignment="1" applyProtection="1">
      <alignment horizontal="center" vertical="top"/>
      <protection hidden="1"/>
    </xf>
    <xf numFmtId="0" fontId="5" fillId="7" borderId="32" xfId="0" applyFont="1" applyFill="1" applyBorder="1" applyAlignment="1" applyProtection="1">
      <alignment horizontal="center" vertical="top"/>
      <protection hidden="1"/>
    </xf>
    <xf numFmtId="0" fontId="5" fillId="7" borderId="34" xfId="0" applyFont="1" applyFill="1" applyBorder="1" applyAlignment="1" applyProtection="1">
      <alignment horizontal="center" vertical="top"/>
      <protection hidden="1"/>
    </xf>
    <xf numFmtId="0" fontId="5" fillId="7" borderId="37" xfId="0" applyFont="1" applyFill="1" applyBorder="1" applyAlignment="1" applyProtection="1">
      <alignment horizontal="center" vertical="top"/>
      <protection hidden="1"/>
    </xf>
    <xf numFmtId="0" fontId="5" fillId="4" borderId="72" xfId="0" applyFont="1" applyFill="1" applyBorder="1" applyAlignment="1" applyProtection="1">
      <alignment horizontal="center" vertical="top"/>
      <protection hidden="1"/>
    </xf>
    <xf numFmtId="0" fontId="5" fillId="5" borderId="2" xfId="0" applyFont="1" applyFill="1" applyBorder="1" applyAlignment="1" applyProtection="1">
      <alignment horizontal="center" vertical="top"/>
      <protection hidden="1"/>
    </xf>
    <xf numFmtId="0" fontId="5" fillId="5" borderId="11" xfId="0" applyFont="1" applyFill="1" applyBorder="1" applyAlignment="1" applyProtection="1">
      <alignment horizontal="center" vertical="top"/>
      <protection hidden="1"/>
    </xf>
    <xf numFmtId="0" fontId="5" fillId="7" borderId="24" xfId="0" applyFont="1" applyFill="1" applyBorder="1" applyAlignment="1" applyProtection="1">
      <alignment horizontal="center" vertical="top"/>
      <protection hidden="1"/>
    </xf>
    <xf numFmtId="0" fontId="0" fillId="0" borderId="26" xfId="0" applyBorder="1" applyAlignment="1" applyProtection="1">
      <alignment horizontal="center"/>
      <protection hidden="1"/>
    </xf>
    <xf numFmtId="0" fontId="6" fillId="2" borderId="53" xfId="0" applyFont="1" applyFill="1" applyBorder="1" applyAlignment="1" applyProtection="1">
      <alignment horizontal="center" vertical="top"/>
      <protection hidden="1"/>
    </xf>
    <xf numFmtId="0" fontId="7" fillId="2" borderId="27" xfId="0" applyFont="1" applyFill="1" applyBorder="1" applyAlignment="1" applyProtection="1">
      <alignment horizontal="center" vertical="top"/>
      <protection hidden="1"/>
    </xf>
    <xf numFmtId="0" fontId="0" fillId="0" borderId="30" xfId="0" applyBorder="1" applyAlignment="1" applyProtection="1">
      <alignment horizontal="center"/>
      <protection hidden="1"/>
    </xf>
    <xf numFmtId="166" fontId="1" fillId="0" borderId="0" xfId="0" applyNumberFormat="1" applyFont="1" applyProtection="1">
      <protection hidden="1"/>
    </xf>
    <xf numFmtId="165" fontId="1" fillId="0" borderId="0" xfId="0" applyNumberFormat="1" applyFont="1" applyProtection="1"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0" fillId="6" borderId="22" xfId="0" applyFill="1" applyBorder="1" applyAlignment="1" applyProtection="1">
      <alignment horizontal="center"/>
      <protection hidden="1"/>
    </xf>
    <xf numFmtId="0" fontId="6" fillId="5" borderId="51" xfId="0" applyFont="1" applyFill="1" applyBorder="1" applyAlignment="1" applyProtection="1">
      <alignment horizontal="center" vertical="top"/>
      <protection hidden="1"/>
    </xf>
    <xf numFmtId="0" fontId="7" fillId="5" borderId="23" xfId="0" applyFont="1" applyFill="1" applyBorder="1" applyAlignment="1" applyProtection="1">
      <alignment horizontal="center" vertical="top"/>
      <protection hidden="1"/>
    </xf>
    <xf numFmtId="0" fontId="5" fillId="5" borderId="28" xfId="0" applyFont="1" applyFill="1" applyBorder="1" applyAlignment="1" applyProtection="1">
      <alignment horizontal="center" vertical="top"/>
      <protection hidden="1"/>
    </xf>
    <xf numFmtId="0" fontId="0" fillId="6" borderId="24" xfId="0" applyFill="1" applyBorder="1" applyAlignment="1" applyProtection="1">
      <alignment horizontal="center"/>
      <protection hidden="1"/>
    </xf>
    <xf numFmtId="0" fontId="6" fillId="5" borderId="52" xfId="0" applyFont="1" applyFill="1" applyBorder="1" applyAlignment="1" applyProtection="1">
      <alignment horizontal="center" vertical="top"/>
      <protection hidden="1"/>
    </xf>
    <xf numFmtId="0" fontId="7" fillId="5" borderId="25" xfId="0" applyFont="1" applyFill="1" applyBorder="1" applyAlignment="1" applyProtection="1">
      <alignment horizontal="center" vertical="top"/>
      <protection hidden="1"/>
    </xf>
    <xf numFmtId="0" fontId="0" fillId="6" borderId="29" xfId="0" applyFill="1" applyBorder="1" applyAlignment="1" applyProtection="1">
      <alignment horizontal="center"/>
      <protection hidden="1"/>
    </xf>
    <xf numFmtId="0" fontId="0" fillId="6" borderId="26" xfId="0" applyFill="1" applyBorder="1" applyAlignment="1" applyProtection="1">
      <alignment horizontal="center"/>
      <protection hidden="1"/>
    </xf>
    <xf numFmtId="0" fontId="6" fillId="5" borderId="53" xfId="0" applyFont="1" applyFill="1" applyBorder="1" applyAlignment="1" applyProtection="1">
      <alignment horizontal="center" vertical="top"/>
      <protection hidden="1"/>
    </xf>
    <xf numFmtId="0" fontId="7" fillId="5" borderId="27" xfId="0" applyFont="1" applyFill="1" applyBorder="1" applyAlignment="1" applyProtection="1">
      <alignment horizontal="center" vertical="top"/>
      <protection hidden="1"/>
    </xf>
    <xf numFmtId="0" fontId="0" fillId="6" borderId="30" xfId="0" applyFill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18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0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2" fontId="0" fillId="0" borderId="86" xfId="0" applyNumberFormat="1" applyBorder="1" applyProtection="1">
      <protection hidden="1"/>
    </xf>
    <xf numFmtId="10" fontId="0" fillId="0" borderId="86" xfId="0" applyNumberFormat="1" applyBorder="1" applyProtection="1">
      <protection hidden="1"/>
    </xf>
    <xf numFmtId="2" fontId="0" fillId="0" borderId="87" xfId="0" applyNumberFormat="1" applyBorder="1" applyProtection="1">
      <protection hidden="1"/>
    </xf>
    <xf numFmtId="10" fontId="0" fillId="0" borderId="87" xfId="0" applyNumberFormat="1" applyBorder="1" applyProtection="1">
      <protection hidden="1"/>
    </xf>
    <xf numFmtId="2" fontId="23" fillId="0" borderId="87" xfId="0" applyNumberFormat="1" applyFont="1" applyBorder="1" applyProtection="1">
      <protection hidden="1"/>
    </xf>
    <xf numFmtId="165" fontId="24" fillId="0" borderId="88" xfId="0" applyNumberFormat="1" applyFont="1" applyBorder="1" applyProtection="1">
      <protection hidden="1"/>
    </xf>
    <xf numFmtId="165" fontId="24" fillId="0" borderId="0" xfId="0" applyNumberFormat="1" applyFont="1" applyProtection="1">
      <protection hidden="1"/>
    </xf>
    <xf numFmtId="0" fontId="24" fillId="0" borderId="88" xfId="0" applyFont="1" applyBorder="1" applyProtection="1">
      <protection hidden="1"/>
    </xf>
    <xf numFmtId="0" fontId="23" fillId="0" borderId="0" xfId="0" applyFont="1" applyProtection="1">
      <protection hidden="1"/>
    </xf>
    <xf numFmtId="4" fontId="0" fillId="0" borderId="0" xfId="0" applyNumberFormat="1" applyProtection="1">
      <protection hidden="1"/>
    </xf>
    <xf numFmtId="0" fontId="12" fillId="0" borderId="92" xfId="0" applyFont="1" applyBorder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horizontal="center" vertical="center"/>
      <protection hidden="1"/>
    </xf>
    <xf numFmtId="10" fontId="4" fillId="0" borderId="0" xfId="0" applyNumberFormat="1" applyFont="1" applyAlignment="1" applyProtection="1">
      <alignment horizontal="center"/>
      <protection hidden="1"/>
    </xf>
    <xf numFmtId="10" fontId="16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7" fillId="3" borderId="0" xfId="0" applyFont="1" applyFill="1" applyAlignment="1" applyProtection="1">
      <alignment horizontal="center" vertical="top"/>
      <protection hidden="1"/>
    </xf>
    <xf numFmtId="0" fontId="0" fillId="0" borderId="99" xfId="0" applyBorder="1" applyProtection="1">
      <protection hidden="1"/>
    </xf>
    <xf numFmtId="2" fontId="5" fillId="7" borderId="0" xfId="0" applyNumberFormat="1" applyFont="1" applyFill="1" applyAlignment="1" applyProtection="1">
      <alignment horizontal="center" vertical="top"/>
      <protection hidden="1"/>
    </xf>
    <xf numFmtId="0" fontId="0" fillId="0" borderId="100" xfId="0" applyBorder="1" applyProtection="1">
      <protection hidden="1"/>
    </xf>
    <xf numFmtId="164" fontId="0" fillId="6" borderId="0" xfId="0" applyNumberFormat="1" applyFill="1" applyProtection="1">
      <protection hidden="1"/>
    </xf>
    <xf numFmtId="2" fontId="0" fillId="6" borderId="0" xfId="0" applyNumberFormat="1" applyFill="1" applyProtection="1">
      <protection hidden="1"/>
    </xf>
    <xf numFmtId="0" fontId="0" fillId="0" borderId="101" xfId="0" applyBorder="1" applyProtection="1">
      <protection hidden="1"/>
    </xf>
    <xf numFmtId="0" fontId="0" fillId="0" borderId="102" xfId="0" applyBorder="1" applyProtection="1">
      <protection hidden="1"/>
    </xf>
    <xf numFmtId="164" fontId="5" fillId="3" borderId="102" xfId="0" applyNumberFormat="1" applyFont="1" applyFill="1" applyBorder="1" applyAlignment="1" applyProtection="1">
      <alignment horizontal="center" vertical="top"/>
      <protection hidden="1"/>
    </xf>
    <xf numFmtId="0" fontId="0" fillId="0" borderId="103" xfId="0" applyBorder="1" applyProtection="1">
      <protection hidden="1"/>
    </xf>
    <xf numFmtId="0" fontId="5" fillId="7" borderId="104" xfId="0" applyFont="1" applyFill="1" applyBorder="1" applyAlignment="1" applyProtection="1">
      <alignment horizontal="center" vertical="top"/>
      <protection hidden="1"/>
    </xf>
    <xf numFmtId="9" fontId="5" fillId="7" borderId="102" xfId="0" applyNumberFormat="1" applyFont="1" applyFill="1" applyBorder="1" applyAlignment="1" applyProtection="1">
      <alignment horizontal="center" vertical="top"/>
      <protection hidden="1"/>
    </xf>
    <xf numFmtId="2" fontId="5" fillId="7" borderId="102" xfId="0" applyNumberFormat="1" applyFont="1" applyFill="1" applyBorder="1" applyAlignment="1" applyProtection="1">
      <alignment horizontal="center" vertical="top"/>
      <protection hidden="1"/>
    </xf>
    <xf numFmtId="166" fontId="5" fillId="7" borderId="102" xfId="0" applyNumberFormat="1" applyFont="1" applyFill="1" applyBorder="1" applyAlignment="1" applyProtection="1">
      <alignment horizontal="center" vertical="top"/>
      <protection hidden="1"/>
    </xf>
    <xf numFmtId="2" fontId="0" fillId="6" borderId="105" xfId="0" applyNumberFormat="1" applyFill="1" applyBorder="1" applyProtection="1">
      <protection hidden="1"/>
    </xf>
    <xf numFmtId="164" fontId="0" fillId="6" borderId="103" xfId="0" applyNumberFormat="1" applyFill="1" applyBorder="1" applyProtection="1">
      <protection hidden="1"/>
    </xf>
    <xf numFmtId="2" fontId="0" fillId="6" borderId="103" xfId="0" applyNumberFormat="1" applyFill="1" applyBorder="1" applyProtection="1">
      <protection hidden="1"/>
    </xf>
    <xf numFmtId="0" fontId="16" fillId="19" borderId="0" xfId="0" applyFont="1" applyFill="1" applyAlignment="1" applyProtection="1">
      <alignment horizontal="center"/>
      <protection hidden="1"/>
    </xf>
    <xf numFmtId="0" fontId="1" fillId="0" borderId="119" xfId="0" applyFont="1" applyBorder="1" applyProtection="1">
      <protection hidden="1"/>
    </xf>
    <xf numFmtId="0" fontId="1" fillId="0" borderId="120" xfId="0" applyFont="1" applyBorder="1" applyProtection="1">
      <protection hidden="1"/>
    </xf>
    <xf numFmtId="0" fontId="3" fillId="0" borderId="119" xfId="0" applyFont="1" applyBorder="1" applyAlignment="1" applyProtection="1">
      <alignment horizontal="center"/>
      <protection hidden="1"/>
    </xf>
    <xf numFmtId="0" fontId="3" fillId="0" borderId="120" xfId="0" applyFont="1" applyBorder="1" applyAlignment="1" applyProtection="1">
      <alignment horizontal="center"/>
      <protection hidden="1"/>
    </xf>
    <xf numFmtId="10" fontId="3" fillId="0" borderId="120" xfId="0" applyNumberFormat="1" applyFont="1" applyBorder="1" applyAlignment="1" applyProtection="1">
      <alignment horizontal="center"/>
      <protection hidden="1"/>
    </xf>
    <xf numFmtId="0" fontId="5" fillId="2" borderId="121" xfId="0" applyFont="1" applyFill="1" applyBorder="1" applyAlignment="1" applyProtection="1">
      <alignment horizontal="center" vertical="top"/>
      <protection hidden="1"/>
    </xf>
    <xf numFmtId="0" fontId="5" fillId="2" borderId="122" xfId="0" applyFont="1" applyFill="1" applyBorder="1" applyAlignment="1" applyProtection="1">
      <alignment horizontal="center" vertical="top"/>
      <protection hidden="1"/>
    </xf>
    <xf numFmtId="0" fontId="5" fillId="7" borderId="123" xfId="0" applyFont="1" applyFill="1" applyBorder="1" applyAlignment="1" applyProtection="1">
      <alignment horizontal="center" vertical="top"/>
      <protection hidden="1"/>
    </xf>
    <xf numFmtId="164" fontId="5" fillId="4" borderId="124" xfId="0" applyNumberFormat="1" applyFont="1" applyFill="1" applyBorder="1" applyAlignment="1" applyProtection="1">
      <alignment horizontal="center" vertical="top"/>
      <protection hidden="1"/>
    </xf>
    <xf numFmtId="0" fontId="5" fillId="7" borderId="125" xfId="0" applyFont="1" applyFill="1" applyBorder="1" applyAlignment="1" applyProtection="1">
      <alignment horizontal="center" vertical="top"/>
      <protection hidden="1"/>
    </xf>
    <xf numFmtId="0" fontId="5" fillId="7" borderId="126" xfId="0" applyFont="1" applyFill="1" applyBorder="1" applyAlignment="1" applyProtection="1">
      <alignment horizontal="center" vertical="top"/>
      <protection hidden="1"/>
    </xf>
    <xf numFmtId="0" fontId="5" fillId="7" borderId="127" xfId="0" applyFont="1" applyFill="1" applyBorder="1" applyAlignment="1" applyProtection="1">
      <alignment horizontal="center" vertical="top"/>
      <protection hidden="1"/>
    </xf>
    <xf numFmtId="0" fontId="5" fillId="7" borderId="128" xfId="0" applyFont="1" applyFill="1" applyBorder="1" applyAlignment="1" applyProtection="1">
      <alignment horizontal="center" vertical="top"/>
      <protection hidden="1"/>
    </xf>
    <xf numFmtId="0" fontId="5" fillId="7" borderId="129" xfId="0" applyFont="1" applyFill="1" applyBorder="1" applyAlignment="1" applyProtection="1">
      <alignment horizontal="center" vertical="top"/>
      <protection hidden="1"/>
    </xf>
    <xf numFmtId="0" fontId="0" fillId="0" borderId="94" xfId="0" applyBorder="1" applyProtection="1">
      <protection hidden="1"/>
    </xf>
    <xf numFmtId="0" fontId="5" fillId="4" borderId="130" xfId="0" applyFont="1" applyFill="1" applyBorder="1" applyAlignment="1" applyProtection="1">
      <alignment horizontal="center" vertical="top"/>
      <protection hidden="1"/>
    </xf>
    <xf numFmtId="164" fontId="5" fillId="4" borderId="131" xfId="0" applyNumberFormat="1" applyFont="1" applyFill="1" applyBorder="1" applyAlignment="1" applyProtection="1">
      <alignment horizontal="center" vertical="top"/>
      <protection hidden="1"/>
    </xf>
    <xf numFmtId="164" fontId="4" fillId="0" borderId="132" xfId="0" applyNumberFormat="1" applyFont="1" applyBorder="1" applyAlignment="1" applyProtection="1">
      <alignment horizontal="center" vertical="center"/>
      <protection hidden="1"/>
    </xf>
    <xf numFmtId="2" fontId="16" fillId="19" borderId="133" xfId="0" applyNumberFormat="1" applyFont="1" applyFill="1" applyBorder="1" applyAlignment="1" applyProtection="1">
      <alignment horizontal="center"/>
      <protection hidden="1"/>
    </xf>
    <xf numFmtId="10" fontId="16" fillId="0" borderId="133" xfId="0" applyNumberFormat="1" applyFont="1" applyBorder="1" applyAlignment="1" applyProtection="1">
      <alignment horizontal="center"/>
      <protection hidden="1"/>
    </xf>
    <xf numFmtId="0" fontId="4" fillId="0" borderId="133" xfId="0" applyFont="1" applyBorder="1" applyAlignment="1" applyProtection="1">
      <alignment horizontal="center"/>
      <protection hidden="1"/>
    </xf>
    <xf numFmtId="2" fontId="5" fillId="7" borderId="133" xfId="0" applyNumberFormat="1" applyFont="1" applyFill="1" applyBorder="1" applyAlignment="1" applyProtection="1">
      <alignment horizontal="center" vertical="top"/>
      <protection hidden="1"/>
    </xf>
    <xf numFmtId="164" fontId="0" fillId="19" borderId="133" xfId="0" applyNumberFormat="1" applyFill="1" applyBorder="1" applyProtection="1">
      <protection hidden="1"/>
    </xf>
    <xf numFmtId="164" fontId="0" fillId="19" borderId="134" xfId="0" applyNumberFormat="1" applyFill="1" applyBorder="1" applyProtection="1">
      <protection hidden="1"/>
    </xf>
    <xf numFmtId="0" fontId="3" fillId="0" borderId="135" xfId="0" applyFont="1" applyBorder="1" applyAlignment="1" applyProtection="1">
      <alignment horizontal="center" vertical="center"/>
      <protection hidden="1"/>
    </xf>
    <xf numFmtId="0" fontId="0" fillId="0" borderId="136" xfId="0" applyBorder="1" applyAlignment="1" applyProtection="1">
      <alignment horizontal="center" vertical="center"/>
      <protection hidden="1"/>
    </xf>
    <xf numFmtId="0" fontId="3" fillId="0" borderId="135" xfId="0" applyFont="1" applyBorder="1" applyAlignment="1" applyProtection="1">
      <alignment horizontal="center"/>
      <protection hidden="1"/>
    </xf>
    <xf numFmtId="0" fontId="3" fillId="0" borderId="136" xfId="0" applyFont="1" applyBorder="1" applyAlignment="1" applyProtection="1">
      <alignment horizontal="center"/>
      <protection hidden="1"/>
    </xf>
    <xf numFmtId="0" fontId="0" fillId="0" borderId="119" xfId="0" applyBorder="1" applyProtection="1">
      <protection hidden="1"/>
    </xf>
    <xf numFmtId="0" fontId="0" fillId="0" borderId="119" xfId="0" applyBorder="1" applyAlignment="1" applyProtection="1">
      <alignment horizontal="center"/>
      <protection hidden="1"/>
    </xf>
    <xf numFmtId="0" fontId="1" fillId="0" borderId="120" xfId="0" applyFont="1" applyBorder="1" applyAlignment="1" applyProtection="1">
      <alignment horizontal="center"/>
      <protection hidden="1"/>
    </xf>
    <xf numFmtId="164" fontId="5" fillId="2" borderId="122" xfId="0" applyNumberFormat="1" applyFont="1" applyFill="1" applyBorder="1" applyAlignment="1" applyProtection="1">
      <alignment horizontal="center" vertical="top"/>
      <protection hidden="1"/>
    </xf>
    <xf numFmtId="0" fontId="5" fillId="5" borderId="123" xfId="0" applyFont="1" applyFill="1" applyBorder="1" applyAlignment="1" applyProtection="1">
      <alignment horizontal="center" vertical="top"/>
      <protection hidden="1"/>
    </xf>
    <xf numFmtId="164" fontId="5" fillId="5" borderId="124" xfId="0" applyNumberFormat="1" applyFont="1" applyFill="1" applyBorder="1" applyAlignment="1" applyProtection="1">
      <alignment horizontal="center" vertical="top"/>
      <protection hidden="1"/>
    </xf>
    <xf numFmtId="0" fontId="5" fillId="5" borderId="125" xfId="0" applyFont="1" applyFill="1" applyBorder="1" applyAlignment="1" applyProtection="1">
      <alignment horizontal="center" vertical="top"/>
      <protection hidden="1"/>
    </xf>
    <xf numFmtId="0" fontId="5" fillId="5" borderId="137" xfId="0" applyFont="1" applyFill="1" applyBorder="1" applyAlignment="1" applyProtection="1">
      <alignment horizontal="center" vertical="top"/>
      <protection hidden="1"/>
    </xf>
    <xf numFmtId="0" fontId="5" fillId="5" borderId="129" xfId="0" applyFont="1" applyFill="1" applyBorder="1" applyAlignment="1" applyProtection="1">
      <alignment horizontal="center" vertical="top"/>
      <protection hidden="1"/>
    </xf>
    <xf numFmtId="164" fontId="5" fillId="5" borderId="131" xfId="0" applyNumberFormat="1" applyFont="1" applyFill="1" applyBorder="1" applyAlignment="1" applyProtection="1">
      <alignment horizontal="center" vertical="top"/>
      <protection hidden="1"/>
    </xf>
    <xf numFmtId="0" fontId="1" fillId="19" borderId="0" xfId="0" applyFont="1" applyFill="1" applyAlignment="1" applyProtection="1">
      <alignment horizontal="center"/>
      <protection hidden="1"/>
    </xf>
    <xf numFmtId="164" fontId="1" fillId="0" borderId="120" xfId="0" applyNumberFormat="1" applyFont="1" applyBorder="1" applyProtection="1">
      <protection hidden="1"/>
    </xf>
    <xf numFmtId="0" fontId="4" fillId="0" borderId="119" xfId="0" applyFont="1" applyBorder="1" applyAlignment="1" applyProtection="1">
      <alignment horizontal="center"/>
      <protection hidden="1"/>
    </xf>
    <xf numFmtId="2" fontId="0" fillId="19" borderId="38" xfId="0" applyNumberFormat="1" applyFill="1" applyBorder="1" applyProtection="1">
      <protection hidden="1"/>
    </xf>
    <xf numFmtId="164" fontId="0" fillId="0" borderId="38" xfId="0" applyNumberFormat="1" applyBorder="1" applyProtection="1">
      <protection hidden="1"/>
    </xf>
    <xf numFmtId="0" fontId="3" fillId="0" borderId="38" xfId="0" applyFont="1" applyBorder="1" applyAlignment="1" applyProtection="1">
      <alignment horizontal="center"/>
      <protection hidden="1"/>
    </xf>
    <xf numFmtId="164" fontId="3" fillId="0" borderId="20" xfId="0" applyNumberFormat="1" applyFont="1" applyBorder="1" applyAlignment="1" applyProtection="1">
      <alignment horizontal="center"/>
      <protection hidden="1"/>
    </xf>
    <xf numFmtId="0" fontId="0" fillId="0" borderId="18" xfId="0" applyBorder="1" applyProtection="1">
      <protection hidden="1"/>
    </xf>
    <xf numFmtId="164" fontId="3" fillId="0" borderId="18" xfId="0" applyNumberFormat="1" applyFont="1" applyBorder="1" applyAlignment="1" applyProtection="1">
      <alignment horizontal="center"/>
      <protection hidden="1"/>
    </xf>
    <xf numFmtId="164" fontId="3" fillId="0" borderId="140" xfId="0" applyNumberFormat="1" applyFont="1" applyBorder="1" applyAlignment="1" applyProtection="1">
      <alignment horizontal="center"/>
      <protection hidden="1"/>
    </xf>
    <xf numFmtId="0" fontId="4" fillId="0" borderId="144" xfId="0" applyFont="1" applyBorder="1" applyAlignment="1" applyProtection="1">
      <alignment horizontal="center"/>
      <protection hidden="1"/>
    </xf>
    <xf numFmtId="0" fontId="4" fillId="0" borderId="145" xfId="0" applyFont="1" applyBorder="1" applyAlignment="1" applyProtection="1">
      <alignment horizontal="center"/>
      <protection hidden="1"/>
    </xf>
    <xf numFmtId="0" fontId="4" fillId="0" borderId="147" xfId="0" applyFont="1" applyBorder="1" applyAlignment="1" applyProtection="1">
      <alignment horizontal="center"/>
      <protection hidden="1"/>
    </xf>
    <xf numFmtId="0" fontId="0" fillId="0" borderId="144" xfId="0" applyBorder="1" applyProtection="1">
      <protection hidden="1"/>
    </xf>
    <xf numFmtId="0" fontId="0" fillId="0" borderId="145" xfId="0" applyBorder="1" applyProtection="1">
      <protection hidden="1"/>
    </xf>
    <xf numFmtId="10" fontId="4" fillId="0" borderId="148" xfId="0" applyNumberFormat="1" applyFont="1" applyBorder="1" applyAlignment="1" applyProtection="1">
      <alignment horizontal="center" vertical="center"/>
      <protection hidden="1"/>
    </xf>
    <xf numFmtId="165" fontId="4" fillId="0" borderId="149" xfId="0" applyNumberFormat="1" applyFont="1" applyBorder="1" applyAlignment="1" applyProtection="1">
      <alignment horizontal="center" vertical="center"/>
      <protection hidden="1"/>
    </xf>
    <xf numFmtId="0" fontId="0" fillId="6" borderId="150" xfId="0" applyFill="1" applyBorder="1" applyProtection="1">
      <protection hidden="1"/>
    </xf>
    <xf numFmtId="0" fontId="0" fillId="6" borderId="151" xfId="0" applyFill="1" applyBorder="1" applyProtection="1">
      <protection hidden="1"/>
    </xf>
    <xf numFmtId="164" fontId="0" fillId="6" borderId="144" xfId="0" applyNumberFormat="1" applyFill="1" applyBorder="1" applyProtection="1">
      <protection hidden="1"/>
    </xf>
    <xf numFmtId="165" fontId="0" fillId="6" borderId="145" xfId="0" applyNumberFormat="1" applyFill="1" applyBorder="1" applyProtection="1">
      <protection hidden="1"/>
    </xf>
    <xf numFmtId="165" fontId="0" fillId="6" borderId="0" xfId="0" applyNumberFormat="1" applyFill="1" applyProtection="1">
      <protection hidden="1"/>
    </xf>
    <xf numFmtId="0" fontId="0" fillId="0" borderId="146" xfId="0" applyBorder="1" applyProtection="1">
      <protection hidden="1"/>
    </xf>
    <xf numFmtId="0" fontId="0" fillId="0" borderId="147" xfId="0" applyBorder="1" applyProtection="1">
      <protection hidden="1"/>
    </xf>
    <xf numFmtId="165" fontId="4" fillId="0" borderId="152" xfId="0" applyNumberFormat="1" applyFont="1" applyBorder="1" applyAlignment="1" applyProtection="1">
      <alignment horizontal="center" vertical="center"/>
      <protection hidden="1"/>
    </xf>
    <xf numFmtId="165" fontId="0" fillId="6" borderId="150" xfId="0" applyNumberFormat="1" applyFill="1" applyBorder="1" applyProtection="1">
      <protection hidden="1"/>
    </xf>
    <xf numFmtId="165" fontId="0" fillId="6" borderId="144" xfId="0" applyNumberFormat="1" applyFill="1" applyBorder="1" applyProtection="1">
      <protection hidden="1"/>
    </xf>
    <xf numFmtId="0" fontId="4" fillId="0" borderId="157" xfId="0" applyFont="1" applyBorder="1" applyAlignment="1" applyProtection="1">
      <alignment horizontal="center"/>
      <protection hidden="1"/>
    </xf>
    <xf numFmtId="10" fontId="4" fillId="0" borderId="158" xfId="0" applyNumberFormat="1" applyFont="1" applyBorder="1" applyAlignment="1" applyProtection="1">
      <alignment horizontal="center" vertical="center"/>
      <protection hidden="1"/>
    </xf>
    <xf numFmtId="0" fontId="0" fillId="6" borderId="162" xfId="0" applyFill="1" applyBorder="1" applyProtection="1">
      <protection hidden="1"/>
    </xf>
    <xf numFmtId="165" fontId="0" fillId="6" borderId="163" xfId="0" applyNumberFormat="1" applyFill="1" applyBorder="1" applyProtection="1">
      <protection hidden="1"/>
    </xf>
    <xf numFmtId="164" fontId="0" fillId="6" borderId="119" xfId="0" applyNumberFormat="1" applyFill="1" applyBorder="1" applyProtection="1">
      <protection hidden="1"/>
    </xf>
    <xf numFmtId="165" fontId="0" fillId="6" borderId="120" xfId="0" applyNumberFormat="1" applyFill="1" applyBorder="1" applyProtection="1">
      <protection hidden="1"/>
    </xf>
    <xf numFmtId="164" fontId="0" fillId="6" borderId="138" xfId="0" applyNumberFormat="1" applyFill="1" applyBorder="1" applyProtection="1">
      <protection hidden="1"/>
    </xf>
    <xf numFmtId="164" fontId="0" fillId="6" borderId="94" xfId="0" applyNumberFormat="1" applyFill="1" applyBorder="1" applyProtection="1">
      <protection hidden="1"/>
    </xf>
    <xf numFmtId="165" fontId="0" fillId="6" borderId="164" xfId="0" applyNumberFormat="1" applyFill="1" applyBorder="1" applyProtection="1">
      <protection hidden="1"/>
    </xf>
    <xf numFmtId="164" fontId="0" fillId="6" borderId="165" xfId="0" applyNumberFormat="1" applyFill="1" applyBorder="1" applyProtection="1">
      <protection hidden="1"/>
    </xf>
    <xf numFmtId="165" fontId="0" fillId="6" borderId="94" xfId="0" applyNumberFormat="1" applyFill="1" applyBorder="1" applyProtection="1">
      <protection hidden="1"/>
    </xf>
    <xf numFmtId="165" fontId="0" fillId="6" borderId="165" xfId="0" applyNumberFormat="1" applyFill="1" applyBorder="1" applyProtection="1">
      <protection hidden="1"/>
    </xf>
    <xf numFmtId="165" fontId="0" fillId="6" borderId="139" xfId="0" applyNumberFormat="1" applyFill="1" applyBorder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10" fontId="1" fillId="0" borderId="0" xfId="0" applyNumberFormat="1" applyFont="1" applyProtection="1">
      <protection hidden="1"/>
    </xf>
    <xf numFmtId="10" fontId="5" fillId="5" borderId="166" xfId="0" applyNumberFormat="1" applyFont="1" applyFill="1" applyBorder="1" applyAlignment="1" applyProtection="1">
      <alignment horizontal="center" vertical="top"/>
      <protection hidden="1"/>
    </xf>
    <xf numFmtId="165" fontId="5" fillId="5" borderId="167" xfId="0" applyNumberFormat="1" applyFont="1" applyFill="1" applyBorder="1" applyAlignment="1" applyProtection="1">
      <alignment horizontal="center" vertical="top"/>
      <protection hidden="1"/>
    </xf>
    <xf numFmtId="10" fontId="5" fillId="5" borderId="168" xfId="0" applyNumberFormat="1" applyFont="1" applyFill="1" applyBorder="1" applyAlignment="1" applyProtection="1">
      <alignment horizontal="center" vertical="top"/>
      <protection hidden="1"/>
    </xf>
    <xf numFmtId="165" fontId="5" fillId="5" borderId="169" xfId="0" applyNumberFormat="1" applyFont="1" applyFill="1" applyBorder="1" applyAlignment="1" applyProtection="1">
      <alignment horizontal="center" vertical="top"/>
      <protection hidden="1"/>
    </xf>
    <xf numFmtId="10" fontId="5" fillId="5" borderId="170" xfId="0" applyNumberFormat="1" applyFont="1" applyFill="1" applyBorder="1" applyAlignment="1" applyProtection="1">
      <alignment horizontal="center" vertical="top"/>
      <protection hidden="1"/>
    </xf>
    <xf numFmtId="165" fontId="5" fillId="5" borderId="171" xfId="0" applyNumberFormat="1" applyFont="1" applyFill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10" fontId="18" fillId="0" borderId="0" xfId="0" applyNumberFormat="1" applyFont="1" applyAlignment="1" applyProtection="1">
      <alignment horizontal="center"/>
      <protection hidden="1"/>
    </xf>
    <xf numFmtId="165" fontId="18" fillId="0" borderId="0" xfId="0" applyNumberFormat="1" applyFont="1" applyAlignment="1" applyProtection="1">
      <alignment horizontal="center"/>
      <protection hidden="1"/>
    </xf>
    <xf numFmtId="10" fontId="5" fillId="5" borderId="173" xfId="0" applyNumberFormat="1" applyFont="1" applyFill="1" applyBorder="1" applyAlignment="1" applyProtection="1">
      <alignment horizontal="center" vertical="top"/>
      <protection hidden="1"/>
    </xf>
    <xf numFmtId="10" fontId="5" fillId="5" borderId="174" xfId="0" applyNumberFormat="1" applyFont="1" applyFill="1" applyBorder="1" applyAlignment="1" applyProtection="1">
      <alignment horizontal="center" vertical="top"/>
      <protection hidden="1"/>
    </xf>
    <xf numFmtId="165" fontId="5" fillId="5" borderId="175" xfId="0" applyNumberFormat="1" applyFont="1" applyFill="1" applyBorder="1" applyAlignment="1" applyProtection="1">
      <alignment horizontal="center" vertical="top"/>
      <protection hidden="1"/>
    </xf>
    <xf numFmtId="10" fontId="5" fillId="5" borderId="176" xfId="0" applyNumberFormat="1" applyFont="1" applyFill="1" applyBorder="1" applyAlignment="1" applyProtection="1">
      <alignment horizontal="center" vertical="top"/>
      <protection hidden="1"/>
    </xf>
    <xf numFmtId="10" fontId="5" fillId="5" borderId="177" xfId="0" applyNumberFormat="1" applyFont="1" applyFill="1" applyBorder="1" applyAlignment="1" applyProtection="1">
      <alignment horizontal="center" vertical="top"/>
      <protection hidden="1"/>
    </xf>
    <xf numFmtId="165" fontId="5" fillId="5" borderId="178" xfId="0" applyNumberFormat="1" applyFont="1" applyFill="1" applyBorder="1" applyAlignment="1" applyProtection="1">
      <alignment horizontal="center" vertical="top"/>
      <protection hidden="1"/>
    </xf>
    <xf numFmtId="10" fontId="5" fillId="5" borderId="179" xfId="0" applyNumberFormat="1" applyFont="1" applyFill="1" applyBorder="1" applyAlignment="1" applyProtection="1">
      <alignment horizontal="center" vertical="top"/>
      <protection hidden="1"/>
    </xf>
    <xf numFmtId="10" fontId="5" fillId="5" borderId="180" xfId="0" applyNumberFormat="1" applyFont="1" applyFill="1" applyBorder="1" applyAlignment="1" applyProtection="1">
      <alignment horizontal="center" vertical="top"/>
      <protection hidden="1"/>
    </xf>
    <xf numFmtId="165" fontId="5" fillId="5" borderId="181" xfId="0" applyNumberFormat="1" applyFont="1" applyFill="1" applyBorder="1" applyAlignment="1" applyProtection="1">
      <alignment horizontal="center" vertical="top"/>
      <protection hidden="1"/>
    </xf>
    <xf numFmtId="10" fontId="1" fillId="0" borderId="188" xfId="0" applyNumberFormat="1" applyFont="1" applyBorder="1" applyProtection="1">
      <protection hidden="1"/>
    </xf>
    <xf numFmtId="165" fontId="1" fillId="0" borderId="189" xfId="0" applyNumberFormat="1" applyFont="1" applyBorder="1" applyProtection="1">
      <protection hidden="1"/>
    </xf>
    <xf numFmtId="10" fontId="1" fillId="0" borderId="189" xfId="0" applyNumberFormat="1" applyFont="1" applyBorder="1" applyProtection="1">
      <protection hidden="1"/>
    </xf>
    <xf numFmtId="165" fontId="1" fillId="0" borderId="190" xfId="0" applyNumberFormat="1" applyFont="1" applyBorder="1" applyProtection="1">
      <protection hidden="1"/>
    </xf>
    <xf numFmtId="10" fontId="5" fillId="5" borderId="64" xfId="0" applyNumberFormat="1" applyFont="1" applyFill="1" applyBorder="1" applyAlignment="1" applyProtection="1">
      <alignment horizontal="center" vertical="top"/>
      <protection hidden="1"/>
    </xf>
    <xf numFmtId="10" fontId="5" fillId="5" borderId="69" xfId="0" applyNumberFormat="1" applyFont="1" applyFill="1" applyBorder="1" applyAlignment="1" applyProtection="1">
      <alignment horizontal="center" vertical="top"/>
      <protection hidden="1"/>
    </xf>
    <xf numFmtId="10" fontId="5" fillId="5" borderId="76" xfId="0" applyNumberFormat="1" applyFont="1" applyFill="1" applyBorder="1" applyAlignment="1" applyProtection="1">
      <alignment horizontal="center" vertical="top"/>
      <protection hidden="1"/>
    </xf>
    <xf numFmtId="0" fontId="18" fillId="0" borderId="84" xfId="0" applyFont="1" applyBorder="1" applyAlignment="1" applyProtection="1">
      <alignment horizontal="center" vertical="center" wrapText="1"/>
      <protection hidden="1"/>
    </xf>
    <xf numFmtId="10" fontId="18" fillId="0" borderId="60" xfId="0" applyNumberFormat="1" applyFont="1" applyBorder="1" applyAlignment="1" applyProtection="1">
      <alignment horizontal="center" vertical="center" wrapText="1"/>
      <protection locked="0"/>
    </xf>
    <xf numFmtId="10" fontId="18" fillId="0" borderId="61" xfId="0" applyNumberFormat="1" applyFont="1" applyBorder="1" applyAlignment="1" applyProtection="1">
      <alignment horizontal="center" vertical="center" wrapText="1"/>
      <protection locked="0"/>
    </xf>
    <xf numFmtId="10" fontId="18" fillId="0" borderId="62" xfId="0" applyNumberFormat="1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right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10" fillId="0" borderId="0" xfId="0" applyFont="1" applyAlignment="1" applyProtection="1">
      <alignment horizontal="center"/>
      <protection hidden="1"/>
    </xf>
    <xf numFmtId="165" fontId="10" fillId="0" borderId="0" xfId="0" applyNumberFormat="1" applyFont="1" applyAlignment="1" applyProtection="1">
      <alignment horizontal="right"/>
      <protection hidden="1"/>
    </xf>
    <xf numFmtId="165" fontId="10" fillId="0" borderId="0" xfId="0" applyNumberFormat="1" applyFont="1" applyAlignment="1" applyProtection="1">
      <alignment horizontal="center"/>
      <protection hidden="1"/>
    </xf>
    <xf numFmtId="0" fontId="11" fillId="12" borderId="63" xfId="0" applyFont="1" applyFill="1" applyBorder="1" applyProtection="1">
      <protection hidden="1"/>
    </xf>
    <xf numFmtId="165" fontId="0" fillId="12" borderId="64" xfId="0" applyNumberFormat="1" applyFill="1" applyBorder="1" applyAlignment="1" applyProtection="1">
      <alignment horizontal="right"/>
      <protection hidden="1"/>
    </xf>
    <xf numFmtId="0" fontId="0" fillId="12" borderId="64" xfId="0" applyFill="1" applyBorder="1" applyAlignment="1" applyProtection="1">
      <alignment horizontal="center"/>
      <protection hidden="1"/>
    </xf>
    <xf numFmtId="165" fontId="0" fillId="12" borderId="65" xfId="0" applyNumberFormat="1" applyFill="1" applyBorder="1" applyAlignment="1" applyProtection="1">
      <alignment horizontal="right"/>
      <protection hidden="1"/>
    </xf>
    <xf numFmtId="0" fontId="11" fillId="12" borderId="63" xfId="0" applyFont="1" applyFill="1" applyBorder="1" applyAlignment="1" applyProtection="1">
      <alignment horizontal="left"/>
      <protection hidden="1"/>
    </xf>
    <xf numFmtId="165" fontId="21" fillId="8" borderId="25" xfId="0" applyNumberFormat="1" applyFont="1" applyFill="1" applyBorder="1" applyAlignment="1" applyProtection="1">
      <alignment horizontal="right"/>
      <protection hidden="1"/>
    </xf>
    <xf numFmtId="0" fontId="31" fillId="12" borderId="64" xfId="0" applyFont="1" applyFill="1" applyBorder="1" applyProtection="1">
      <protection hidden="1"/>
    </xf>
    <xf numFmtId="165" fontId="13" fillId="12" borderId="64" xfId="0" applyNumberFormat="1" applyFont="1" applyFill="1" applyBorder="1" applyAlignment="1" applyProtection="1">
      <alignment horizontal="right"/>
      <protection hidden="1"/>
    </xf>
    <xf numFmtId="0" fontId="13" fillId="12" borderId="64" xfId="0" applyFont="1" applyFill="1" applyBorder="1" applyAlignment="1" applyProtection="1">
      <alignment horizontal="center"/>
      <protection hidden="1"/>
    </xf>
    <xf numFmtId="165" fontId="13" fillId="12" borderId="65" xfId="0" applyNumberFormat="1" applyFont="1" applyFill="1" applyBorder="1" applyAlignment="1" applyProtection="1">
      <alignment horizontal="right"/>
      <protection hidden="1"/>
    </xf>
    <xf numFmtId="165" fontId="13" fillId="0" borderId="0" xfId="0" applyNumberFormat="1" applyFont="1" applyAlignment="1" applyProtection="1">
      <alignment horizontal="center"/>
      <protection hidden="1"/>
    </xf>
    <xf numFmtId="0" fontId="10" fillId="6" borderId="69" xfId="0" applyFont="1" applyFill="1" applyBorder="1" applyProtection="1">
      <protection hidden="1"/>
    </xf>
    <xf numFmtId="165" fontId="13" fillId="6" borderId="69" xfId="0" applyNumberFormat="1" applyFont="1" applyFill="1" applyBorder="1" applyAlignment="1" applyProtection="1">
      <alignment horizontal="right"/>
      <protection hidden="1"/>
    </xf>
    <xf numFmtId="0" fontId="13" fillId="6" borderId="69" xfId="0" applyFont="1" applyFill="1" applyBorder="1" applyAlignment="1" applyProtection="1">
      <alignment horizontal="center"/>
      <protection hidden="1"/>
    </xf>
    <xf numFmtId="165" fontId="13" fillId="6" borderId="70" xfId="0" applyNumberFormat="1" applyFont="1" applyFill="1" applyBorder="1" applyAlignment="1" applyProtection="1">
      <alignment horizontal="right"/>
      <protection hidden="1"/>
    </xf>
    <xf numFmtId="165" fontId="12" fillId="0" borderId="0" xfId="0" applyNumberFormat="1" applyFont="1" applyAlignment="1" applyProtection="1">
      <alignment horizontal="center"/>
      <protection hidden="1"/>
    </xf>
    <xf numFmtId="165" fontId="21" fillId="8" borderId="27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11" fillId="12" borderId="22" xfId="0" applyFont="1" applyFill="1" applyBorder="1" applyProtection="1">
      <protection hidden="1"/>
    </xf>
    <xf numFmtId="165" fontId="0" fillId="12" borderId="51" xfId="0" applyNumberFormat="1" applyFill="1" applyBorder="1" applyAlignment="1" applyProtection="1">
      <alignment horizontal="right"/>
      <protection hidden="1"/>
    </xf>
    <xf numFmtId="0" fontId="0" fillId="12" borderId="51" xfId="0" applyFill="1" applyBorder="1" applyAlignment="1" applyProtection="1">
      <alignment horizontal="center"/>
      <protection hidden="1"/>
    </xf>
    <xf numFmtId="165" fontId="0" fillId="12" borderId="23" xfId="0" applyNumberFormat="1" applyFill="1" applyBorder="1" applyAlignment="1" applyProtection="1">
      <alignment horizontal="right"/>
      <protection hidden="1"/>
    </xf>
    <xf numFmtId="165" fontId="21" fillId="0" borderId="93" xfId="0" applyNumberFormat="1" applyFont="1" applyBorder="1" applyAlignment="1" applyProtection="1">
      <alignment horizontal="right"/>
      <protection hidden="1"/>
    </xf>
    <xf numFmtId="0" fontId="8" fillId="0" borderId="13" xfId="0" applyFont="1" applyBorder="1" applyProtection="1">
      <protection hidden="1"/>
    </xf>
    <xf numFmtId="165" fontId="14" fillId="6" borderId="50" xfId="0" applyNumberFormat="1" applyFont="1" applyFill="1" applyBorder="1" applyAlignment="1" applyProtection="1">
      <alignment horizontal="right"/>
      <protection hidden="1"/>
    </xf>
    <xf numFmtId="165" fontId="21" fillId="8" borderId="62" xfId="0" applyNumberFormat="1" applyFont="1" applyFill="1" applyBorder="1" applyAlignment="1" applyProtection="1">
      <alignment horizontal="right"/>
      <protection hidden="1"/>
    </xf>
    <xf numFmtId="0" fontId="31" fillId="12" borderId="63" xfId="0" applyFont="1" applyFill="1" applyBorder="1" applyProtection="1">
      <protection hidden="1"/>
    </xf>
    <xf numFmtId="0" fontId="10" fillId="6" borderId="68" xfId="0" applyFont="1" applyFill="1" applyBorder="1" applyProtection="1">
      <protection hidden="1"/>
    </xf>
    <xf numFmtId="0" fontId="0" fillId="0" borderId="38" xfId="0" applyBorder="1" applyProtection="1">
      <protection hidden="1"/>
    </xf>
    <xf numFmtId="0" fontId="0" fillId="0" borderId="13" xfId="0" applyBorder="1" applyProtection="1">
      <protection hidden="1"/>
    </xf>
    <xf numFmtId="0" fontId="31" fillId="12" borderId="68" xfId="0" applyFont="1" applyFill="1" applyBorder="1" applyProtection="1">
      <protection hidden="1"/>
    </xf>
    <xf numFmtId="165" fontId="0" fillId="12" borderId="69" xfId="0" applyNumberFormat="1" applyFill="1" applyBorder="1" applyAlignment="1" applyProtection="1">
      <alignment horizontal="right"/>
      <protection hidden="1"/>
    </xf>
    <xf numFmtId="0" fontId="0" fillId="12" borderId="69" xfId="0" applyFill="1" applyBorder="1" applyAlignment="1" applyProtection="1">
      <alignment horizontal="center"/>
      <protection hidden="1"/>
    </xf>
    <xf numFmtId="165" fontId="0" fillId="12" borderId="70" xfId="0" applyNumberFormat="1" applyFill="1" applyBorder="1" applyAlignment="1" applyProtection="1">
      <alignment horizontal="right"/>
      <protection hidden="1"/>
    </xf>
    <xf numFmtId="0" fontId="11" fillId="12" borderId="64" xfId="0" applyFont="1" applyFill="1" applyBorder="1" applyAlignment="1" applyProtection="1">
      <alignment horizontal="left"/>
      <protection hidden="1"/>
    </xf>
    <xf numFmtId="165" fontId="8" fillId="12" borderId="64" xfId="0" applyNumberFormat="1" applyFont="1" applyFill="1" applyBorder="1" applyAlignment="1" applyProtection="1">
      <alignment horizontal="right"/>
      <protection hidden="1"/>
    </xf>
    <xf numFmtId="0" fontId="8" fillId="12" borderId="64" xfId="0" applyFont="1" applyFill="1" applyBorder="1" applyAlignment="1" applyProtection="1">
      <alignment horizontal="center"/>
      <protection hidden="1"/>
    </xf>
    <xf numFmtId="165" fontId="8" fillId="12" borderId="65" xfId="0" applyNumberFormat="1" applyFont="1" applyFill="1" applyBorder="1" applyAlignment="1" applyProtection="1">
      <alignment horizontal="right"/>
      <protection hidden="1"/>
    </xf>
    <xf numFmtId="165" fontId="12" fillId="8" borderId="25" xfId="0" applyNumberFormat="1" applyFont="1" applyFill="1" applyBorder="1" applyAlignment="1" applyProtection="1">
      <alignment horizontal="right"/>
      <protection hidden="1"/>
    </xf>
    <xf numFmtId="165" fontId="22" fillId="8" borderId="50" xfId="0" applyNumberFormat="1" applyFont="1" applyFill="1" applyBorder="1" applyAlignment="1" applyProtection="1">
      <alignment horizontal="center" vertical="center"/>
      <protection hidden="1"/>
    </xf>
    <xf numFmtId="0" fontId="0" fillId="0" borderId="145" xfId="0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165" fontId="22" fillId="8" borderId="202" xfId="0" applyNumberFormat="1" applyFont="1" applyFill="1" applyBorder="1" applyAlignment="1" applyProtection="1">
      <alignment horizontal="center" vertical="center"/>
      <protection hidden="1"/>
    </xf>
    <xf numFmtId="0" fontId="12" fillId="0" borderId="75" xfId="0" applyFont="1" applyBorder="1" applyAlignment="1" applyProtection="1">
      <alignment horizontal="right"/>
      <protection locked="0"/>
    </xf>
    <xf numFmtId="165" fontId="12" fillId="0" borderId="76" xfId="0" applyNumberFormat="1" applyFont="1" applyBorder="1" applyAlignment="1" applyProtection="1">
      <alignment horizontal="right"/>
      <protection locked="0"/>
    </xf>
    <xf numFmtId="0" fontId="12" fillId="0" borderId="76" xfId="0" applyFont="1" applyBorder="1" applyAlignment="1" applyProtection="1">
      <alignment horizontal="center"/>
      <protection locked="0"/>
    </xf>
    <xf numFmtId="3" fontId="22" fillId="20" borderId="199" xfId="0" applyNumberFormat="1" applyFont="1" applyFill="1" applyBorder="1" applyAlignment="1" applyProtection="1">
      <alignment horizontal="center" vertical="center"/>
      <protection locked="0"/>
    </xf>
    <xf numFmtId="3" fontId="22" fillId="6" borderId="149" xfId="0" applyNumberFormat="1" applyFont="1" applyFill="1" applyBorder="1" applyAlignment="1" applyProtection="1">
      <alignment horizontal="center" vertical="center"/>
      <protection hidden="1"/>
    </xf>
    <xf numFmtId="0" fontId="7" fillId="7" borderId="25" xfId="0" applyFont="1" applyFill="1" applyBorder="1" applyAlignment="1" applyProtection="1">
      <alignment horizontal="center" vertical="top"/>
      <protection locked="0"/>
    </xf>
    <xf numFmtId="0" fontId="7" fillId="7" borderId="27" xfId="0" applyFont="1" applyFill="1" applyBorder="1" applyAlignment="1" applyProtection="1">
      <alignment horizontal="center" vertical="top"/>
      <protection locked="0"/>
    </xf>
    <xf numFmtId="0" fontId="3" fillId="13" borderId="15" xfId="0" applyFont="1" applyFill="1" applyBorder="1" applyAlignment="1" applyProtection="1">
      <alignment horizontal="center" vertical="center"/>
      <protection hidden="1"/>
    </xf>
    <xf numFmtId="0" fontId="3" fillId="13" borderId="16" xfId="0" applyFont="1" applyFill="1" applyBorder="1" applyAlignment="1" applyProtection="1">
      <alignment horizontal="center" vertical="center"/>
      <protection hidden="1"/>
    </xf>
    <xf numFmtId="0" fontId="3" fillId="13" borderId="17" xfId="0" applyFont="1" applyFill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center"/>
      <protection hidden="1"/>
    </xf>
    <xf numFmtId="0" fontId="1" fillId="0" borderId="2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 wrapText="1"/>
      <protection hidden="1"/>
    </xf>
    <xf numFmtId="0" fontId="9" fillId="0" borderId="38" xfId="0" applyFont="1" applyBorder="1" applyAlignment="1" applyProtection="1">
      <alignment horizontal="center"/>
      <protection hidden="1"/>
    </xf>
    <xf numFmtId="0" fontId="2" fillId="0" borderId="16" xfId="0" applyFont="1" applyBorder="1" applyProtection="1">
      <protection hidden="1"/>
    </xf>
    <xf numFmtId="10" fontId="1" fillId="0" borderId="60" xfId="0" applyNumberFormat="1" applyFont="1" applyBorder="1" applyAlignment="1" applyProtection="1">
      <alignment horizontal="center" vertical="center" wrapText="1"/>
      <protection hidden="1"/>
    </xf>
    <xf numFmtId="10" fontId="1" fillId="0" borderId="61" xfId="0" applyNumberFormat="1" applyFont="1" applyBorder="1" applyAlignment="1" applyProtection="1">
      <alignment horizontal="center" vertical="center" wrapText="1"/>
      <protection hidden="1"/>
    </xf>
    <xf numFmtId="10" fontId="1" fillId="0" borderId="62" xfId="0" applyNumberFormat="1" applyFont="1" applyBorder="1" applyAlignment="1" applyProtection="1">
      <alignment horizontal="center" vertical="center" wrapText="1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10" fontId="9" fillId="0" borderId="16" xfId="0" applyNumberFormat="1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1" fillId="0" borderId="18" xfId="0" applyFont="1" applyBorder="1" applyProtection="1">
      <protection hidden="1"/>
    </xf>
    <xf numFmtId="0" fontId="3" fillId="9" borderId="14" xfId="0" applyFont="1" applyFill="1" applyBorder="1" applyAlignment="1" applyProtection="1">
      <alignment horizontal="center" vertical="center" wrapText="1"/>
      <protection hidden="1"/>
    </xf>
    <xf numFmtId="10" fontId="4" fillId="0" borderId="170" xfId="0" applyNumberFormat="1" applyFont="1" applyBorder="1" applyAlignment="1" applyProtection="1">
      <alignment horizontal="center" vertical="center" wrapText="1"/>
      <protection hidden="1"/>
    </xf>
    <xf numFmtId="10" fontId="4" fillId="0" borderId="195" xfId="0" applyNumberFormat="1" applyFont="1" applyBorder="1" applyAlignment="1" applyProtection="1">
      <alignment horizontal="center" vertical="center" wrapText="1"/>
      <protection hidden="1"/>
    </xf>
    <xf numFmtId="0" fontId="4" fillId="0" borderId="196" xfId="0" applyFont="1" applyBorder="1" applyAlignment="1" applyProtection="1">
      <alignment horizontal="center" vertical="center" wrapText="1"/>
      <protection hidden="1"/>
    </xf>
    <xf numFmtId="10" fontId="4" fillId="0" borderId="185" xfId="0" applyNumberFormat="1" applyFont="1" applyBorder="1" applyAlignment="1" applyProtection="1">
      <alignment horizontal="center" vertical="center" wrapText="1"/>
      <protection hidden="1"/>
    </xf>
    <xf numFmtId="10" fontId="4" fillId="0" borderId="186" xfId="0" applyNumberFormat="1" applyFont="1" applyBorder="1" applyAlignment="1" applyProtection="1">
      <alignment horizontal="center" vertical="center" wrapText="1"/>
      <protection hidden="1"/>
    </xf>
    <xf numFmtId="0" fontId="4" fillId="0" borderId="187" xfId="0" applyFont="1" applyBorder="1" applyAlignment="1" applyProtection="1">
      <alignment horizontal="center" vertical="center" wrapText="1"/>
      <protection hidden="1"/>
    </xf>
    <xf numFmtId="10" fontId="2" fillId="0" borderId="0" xfId="0" applyNumberFormat="1" applyFont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0" fontId="18" fillId="0" borderId="39" xfId="0" applyFont="1" applyBorder="1" applyAlignment="1" applyProtection="1">
      <alignment horizontal="center" vertical="center" wrapText="1"/>
      <protection hidden="1"/>
    </xf>
    <xf numFmtId="0" fontId="18" fillId="0" borderId="40" xfId="0" applyFont="1" applyBorder="1" applyAlignment="1" applyProtection="1">
      <alignment horizontal="center" vertical="center" wrapText="1"/>
      <protection hidden="1"/>
    </xf>
    <xf numFmtId="0" fontId="18" fillId="0" borderId="41" xfId="0" applyFont="1" applyBorder="1" applyAlignment="1" applyProtection="1">
      <alignment horizontal="center" vertical="center" wrapText="1"/>
      <protection hidden="1"/>
    </xf>
    <xf numFmtId="10" fontId="9" fillId="0" borderId="0" xfId="0" applyNumberFormat="1" applyFont="1" applyProtection="1">
      <protection hidden="1"/>
    </xf>
    <xf numFmtId="0" fontId="18" fillId="0" borderId="16" xfId="0" applyFont="1" applyBorder="1" applyAlignment="1" applyProtection="1">
      <alignment horizontal="center" vertical="center" wrapText="1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9" borderId="14" xfId="0" applyFont="1" applyFill="1" applyBorder="1" applyAlignment="1" applyProtection="1">
      <alignment horizontal="center" vertical="center" wrapText="1"/>
      <protection hidden="1"/>
    </xf>
    <xf numFmtId="0" fontId="0" fillId="8" borderId="22" xfId="0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center" vertical="top"/>
      <protection hidden="1"/>
    </xf>
    <xf numFmtId="0" fontId="7" fillId="7" borderId="23" xfId="0" applyFont="1" applyFill="1" applyBorder="1" applyAlignment="1" applyProtection="1">
      <alignment horizontal="center" vertical="top"/>
      <protection hidden="1"/>
    </xf>
    <xf numFmtId="0" fontId="0" fillId="8" borderId="24" xfId="0" applyFill="1" applyBorder="1" applyAlignment="1" applyProtection="1">
      <alignment horizontal="center"/>
      <protection hidden="1"/>
    </xf>
    <xf numFmtId="0" fontId="0" fillId="8" borderId="26" xfId="0" applyFill="1" applyBorder="1" applyAlignment="1" applyProtection="1">
      <alignment horizontal="center"/>
      <protection hidden="1"/>
    </xf>
    <xf numFmtId="0" fontId="0" fillId="8" borderId="28" xfId="0" applyFill="1" applyBorder="1" applyAlignment="1" applyProtection="1">
      <alignment horizontal="center"/>
      <protection locked="0"/>
    </xf>
    <xf numFmtId="0" fontId="5" fillId="7" borderId="28" xfId="0" applyFont="1" applyFill="1" applyBorder="1" applyAlignment="1" applyProtection="1">
      <alignment horizontal="center" vertical="top"/>
      <protection locked="0"/>
    </xf>
    <xf numFmtId="0" fontId="5" fillId="7" borderId="22" xfId="0" applyFont="1" applyFill="1" applyBorder="1" applyAlignment="1" applyProtection="1">
      <alignment horizontal="center" vertical="top"/>
      <protection locked="0"/>
    </xf>
    <xf numFmtId="0" fontId="5" fillId="7" borderId="51" xfId="0" applyFont="1" applyFill="1" applyBorder="1" applyAlignment="1" applyProtection="1">
      <alignment horizontal="center" vertical="top"/>
      <protection locked="0"/>
    </xf>
    <xf numFmtId="0" fontId="5" fillId="7" borderId="23" xfId="0" applyFont="1" applyFill="1" applyBorder="1" applyAlignment="1" applyProtection="1">
      <alignment horizontal="center" vertical="top"/>
      <protection locked="0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4" fontId="25" fillId="14" borderId="89" xfId="0" applyNumberFormat="1" applyFont="1" applyFill="1" applyBorder="1" applyAlignment="1" applyProtection="1">
      <alignment horizontal="center"/>
      <protection hidden="1"/>
    </xf>
    <xf numFmtId="4" fontId="25" fillId="14" borderId="90" xfId="0" applyNumberFormat="1" applyFont="1" applyFill="1" applyBorder="1" applyAlignment="1" applyProtection="1">
      <alignment horizontal="center"/>
      <protection hidden="1"/>
    </xf>
    <xf numFmtId="4" fontId="25" fillId="14" borderId="91" xfId="0" applyNumberFormat="1" applyFont="1" applyFill="1" applyBorder="1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43" fillId="12" borderId="81" xfId="0" applyFont="1" applyFill="1" applyBorder="1" applyAlignment="1" applyProtection="1">
      <alignment horizontal="center" vertical="center"/>
      <protection hidden="1"/>
    </xf>
    <xf numFmtId="0" fontId="44" fillId="0" borderId="82" xfId="0" applyFont="1" applyBorder="1" applyAlignment="1" applyProtection="1">
      <alignment horizontal="center" vertical="center"/>
      <protection hidden="1"/>
    </xf>
    <xf numFmtId="0" fontId="44" fillId="0" borderId="82" xfId="0" applyFont="1" applyBorder="1" applyProtection="1">
      <protection hidden="1"/>
    </xf>
    <xf numFmtId="0" fontId="44" fillId="0" borderId="83" xfId="0" applyFont="1" applyBorder="1" applyProtection="1">
      <protection hidden="1"/>
    </xf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41" fillId="21" borderId="203" xfId="0" applyFont="1" applyFill="1" applyBorder="1" applyAlignment="1" applyProtection="1">
      <alignment horizontal="center" vertical="center" textRotation="90"/>
      <protection hidden="1"/>
    </xf>
    <xf numFmtId="0" fontId="41" fillId="21" borderId="204" xfId="0" applyFont="1" applyFill="1" applyBorder="1" applyAlignment="1" applyProtection="1">
      <alignment horizontal="center" vertical="center" textRotation="90"/>
      <protection hidden="1"/>
    </xf>
    <xf numFmtId="0" fontId="41" fillId="21" borderId="205" xfId="0" applyFont="1" applyFill="1" applyBorder="1" applyAlignment="1" applyProtection="1">
      <alignment horizontal="center" vertical="center" textRotation="90"/>
      <protection hidden="1"/>
    </xf>
    <xf numFmtId="0" fontId="10" fillId="8" borderId="200" xfId="0" applyFont="1" applyFill="1" applyBorder="1" applyAlignment="1" applyProtection="1">
      <alignment horizontal="center"/>
      <protection hidden="1"/>
    </xf>
    <xf numFmtId="0" fontId="10" fillId="0" borderId="200" xfId="0" applyFont="1" applyBorder="1" applyAlignment="1" applyProtection="1">
      <alignment horizontal="center"/>
      <protection hidden="1"/>
    </xf>
    <xf numFmtId="0" fontId="10" fillId="0" borderId="201" xfId="0" applyFont="1" applyBorder="1" applyAlignment="1" applyProtection="1">
      <alignment horizontal="center"/>
      <protection hidden="1"/>
    </xf>
    <xf numFmtId="0" fontId="32" fillId="12" borderId="48" xfId="0" applyFont="1" applyFill="1" applyBorder="1" applyAlignment="1" applyProtection="1">
      <alignment horizontal="right"/>
      <protection hidden="1"/>
    </xf>
    <xf numFmtId="0" fontId="33" fillId="12" borderId="49" xfId="0" applyFont="1" applyFill="1" applyBorder="1" applyProtection="1">
      <protection hidden="1"/>
    </xf>
    <xf numFmtId="0" fontId="13" fillId="12" borderId="48" xfId="0" applyFont="1" applyFill="1" applyBorder="1" applyAlignment="1" applyProtection="1">
      <alignment horizontal="right"/>
      <protection hidden="1"/>
    </xf>
    <xf numFmtId="0" fontId="0" fillId="12" borderId="49" xfId="0" applyFill="1" applyBorder="1" applyProtection="1">
      <protection hidden="1"/>
    </xf>
    <xf numFmtId="0" fontId="10" fillId="18" borderId="21" xfId="0" applyFont="1" applyFill="1" applyBorder="1" applyAlignment="1" applyProtection="1">
      <alignment horizontal="center" vertical="center" wrapText="1"/>
      <protection hidden="1"/>
    </xf>
    <xf numFmtId="0" fontId="10" fillId="18" borderId="8" xfId="0" applyFont="1" applyFill="1" applyBorder="1" applyAlignment="1" applyProtection="1">
      <alignment horizontal="center" vertical="center" wrapText="1"/>
      <protection hidden="1"/>
    </xf>
    <xf numFmtId="0" fontId="10" fillId="18" borderId="0" xfId="0" applyFont="1" applyFill="1" applyAlignment="1" applyProtection="1">
      <alignment horizontal="center" vertical="center" wrapText="1"/>
      <protection hidden="1"/>
    </xf>
    <xf numFmtId="0" fontId="10" fillId="18" borderId="13" xfId="0" applyFont="1" applyFill="1" applyBorder="1" applyAlignment="1" applyProtection="1">
      <alignment horizontal="center" vertical="center" wrapText="1"/>
      <protection hidden="1"/>
    </xf>
    <xf numFmtId="0" fontId="10" fillId="18" borderId="18" xfId="0" applyFont="1" applyFill="1" applyBorder="1" applyAlignment="1" applyProtection="1">
      <alignment horizontal="center" vertical="center" wrapText="1"/>
      <protection hidden="1"/>
    </xf>
    <xf numFmtId="0" fontId="10" fillId="18" borderId="9" xfId="0" applyFont="1" applyFill="1" applyBorder="1" applyAlignment="1" applyProtection="1">
      <alignment horizontal="center" vertical="center" wrapText="1"/>
      <protection hidden="1"/>
    </xf>
    <xf numFmtId="0" fontId="10" fillId="8" borderId="4" xfId="0" applyFont="1" applyFill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/>
      <protection hidden="1"/>
    </xf>
    <xf numFmtId="0" fontId="10" fillId="0" borderId="85" xfId="0" applyFont="1" applyBorder="1" applyAlignment="1" applyProtection="1">
      <alignment horizontal="center"/>
      <protection hidden="1"/>
    </xf>
    <xf numFmtId="0" fontId="10" fillId="8" borderId="197" xfId="0" applyFont="1" applyFill="1" applyBorder="1" applyAlignment="1" applyProtection="1">
      <alignment horizontal="center"/>
      <protection hidden="1"/>
    </xf>
    <xf numFmtId="0" fontId="10" fillId="0" borderId="197" xfId="0" applyFont="1" applyBorder="1" applyAlignment="1" applyProtection="1">
      <alignment horizontal="center"/>
      <protection hidden="1"/>
    </xf>
    <xf numFmtId="0" fontId="10" fillId="0" borderId="198" xfId="0" applyFont="1" applyBorder="1" applyAlignment="1" applyProtection="1">
      <alignment horizontal="center"/>
      <protection hidden="1"/>
    </xf>
    <xf numFmtId="0" fontId="15" fillId="12" borderId="15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34" fillId="17" borderId="15" xfId="0" applyFont="1" applyFill="1" applyBorder="1" applyAlignment="1" applyProtection="1">
      <alignment horizontal="center" vertical="center"/>
      <protection hidden="1"/>
    </xf>
    <xf numFmtId="0" fontId="34" fillId="12" borderId="19" xfId="0" applyFont="1" applyFill="1" applyBorder="1" applyAlignment="1" applyProtection="1">
      <alignment horizontal="center" vertical="center"/>
      <protection hidden="1"/>
    </xf>
    <xf numFmtId="0" fontId="0" fillId="0" borderId="38" xfId="0" applyBorder="1" applyProtection="1">
      <protection hidden="1"/>
    </xf>
    <xf numFmtId="0" fontId="0" fillId="0" borderId="20" xfId="0" applyBorder="1" applyProtection="1">
      <protection hidden="1"/>
    </xf>
    <xf numFmtId="0" fontId="35" fillId="12" borderId="48" xfId="0" applyFont="1" applyFill="1" applyBorder="1" applyAlignment="1" applyProtection="1">
      <alignment horizontal="right"/>
      <protection hidden="1"/>
    </xf>
    <xf numFmtId="0" fontId="36" fillId="12" borderId="49" xfId="0" applyFont="1" applyFill="1" applyBorder="1" applyProtection="1">
      <protection hidden="1"/>
    </xf>
    <xf numFmtId="0" fontId="34" fillId="17" borderId="16" xfId="0" applyFont="1" applyFill="1" applyBorder="1" applyAlignment="1" applyProtection="1">
      <alignment horizontal="center" vertical="center"/>
      <protection hidden="1"/>
    </xf>
    <xf numFmtId="0" fontId="34" fillId="17" borderId="17" xfId="0" applyFont="1" applyFill="1" applyBorder="1" applyAlignment="1" applyProtection="1">
      <alignment horizontal="center" vertical="center"/>
      <protection hidden="1"/>
    </xf>
    <xf numFmtId="0" fontId="10" fillId="18" borderId="19" xfId="0" applyFont="1" applyFill="1" applyBorder="1" applyAlignment="1" applyProtection="1">
      <alignment horizontal="center" vertical="center" wrapText="1"/>
      <protection hidden="1"/>
    </xf>
    <xf numFmtId="0" fontId="0" fillId="18" borderId="21" xfId="0" applyFill="1" applyBorder="1" applyAlignment="1" applyProtection="1">
      <alignment horizontal="center" vertical="center" wrapText="1"/>
      <protection hidden="1"/>
    </xf>
    <xf numFmtId="0" fontId="0" fillId="18" borderId="8" xfId="0" applyFill="1" applyBorder="1" applyAlignment="1" applyProtection="1">
      <alignment horizontal="center" vertical="center" wrapText="1"/>
      <protection hidden="1"/>
    </xf>
    <xf numFmtId="0" fontId="0" fillId="18" borderId="20" xfId="0" applyFill="1" applyBorder="1" applyAlignment="1" applyProtection="1">
      <alignment horizontal="center" vertical="center" wrapText="1"/>
      <protection hidden="1"/>
    </xf>
    <xf numFmtId="0" fontId="0" fillId="18" borderId="18" xfId="0" applyFill="1" applyBorder="1" applyAlignment="1" applyProtection="1">
      <alignment horizontal="center" vertical="center" wrapText="1"/>
      <protection hidden="1"/>
    </xf>
    <xf numFmtId="0" fontId="0" fillId="18" borderId="9" xfId="0" applyFill="1" applyBorder="1" applyAlignment="1" applyProtection="1">
      <alignment horizontal="center" vertical="center" wrapText="1"/>
      <protection hidden="1"/>
    </xf>
    <xf numFmtId="0" fontId="32" fillId="12" borderId="85" xfId="0" applyFont="1" applyFill="1" applyBorder="1" applyAlignment="1" applyProtection="1">
      <alignment horizontal="right"/>
      <protection hidden="1"/>
    </xf>
    <xf numFmtId="0" fontId="3" fillId="13" borderId="19" xfId="0" applyFont="1" applyFill="1" applyBorder="1" applyAlignment="1" applyProtection="1">
      <alignment horizontal="center" vertical="center"/>
      <protection hidden="1"/>
    </xf>
    <xf numFmtId="0" fontId="3" fillId="13" borderId="21" xfId="0" applyFont="1" applyFill="1" applyBorder="1" applyAlignment="1" applyProtection="1">
      <alignment horizontal="center" vertical="center"/>
      <protection hidden="1"/>
    </xf>
    <xf numFmtId="0" fontId="0" fillId="13" borderId="8" xfId="0" applyFill="1" applyBorder="1" applyProtection="1">
      <protection hidden="1"/>
    </xf>
    <xf numFmtId="0" fontId="0" fillId="13" borderId="20" xfId="0" applyFill="1" applyBorder="1" applyAlignment="1" applyProtection="1">
      <alignment horizontal="center" vertical="center"/>
      <protection hidden="1"/>
    </xf>
    <xf numFmtId="0" fontId="0" fillId="13" borderId="18" xfId="0" applyFill="1" applyBorder="1" applyAlignment="1" applyProtection="1">
      <alignment horizontal="center" vertical="center"/>
      <protection hidden="1"/>
    </xf>
    <xf numFmtId="0" fontId="0" fillId="13" borderId="9" xfId="0" applyFill="1" applyBorder="1" applyProtection="1"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18" fillId="0" borderId="16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18" fillId="10" borderId="3" xfId="0" applyFont="1" applyFill="1" applyBorder="1" applyAlignment="1" applyProtection="1">
      <alignment horizontal="center" vertical="center" wrapText="1"/>
      <protection hidden="1"/>
    </xf>
    <xf numFmtId="0" fontId="2" fillId="10" borderId="4" xfId="0" applyFont="1" applyFill="1" applyBorder="1" applyAlignment="1" applyProtection="1">
      <alignment horizontal="center" vertical="center" wrapText="1"/>
      <protection hidden="1"/>
    </xf>
    <xf numFmtId="0" fontId="2" fillId="10" borderId="5" xfId="0" applyFont="1" applyFill="1" applyBorder="1" applyAlignment="1" applyProtection="1">
      <alignment horizontal="center" vertical="center" wrapText="1"/>
      <protection hidden="1"/>
    </xf>
    <xf numFmtId="2" fontId="3" fillId="1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10" borderId="4" xfId="0" applyFont="1" applyFill="1" applyBorder="1" applyAlignment="1" applyProtection="1">
      <alignment horizontal="center" vertical="center" wrapText="1"/>
      <protection hidden="1"/>
    </xf>
    <xf numFmtId="0" fontId="4" fillId="10" borderId="5" xfId="0" applyFont="1" applyFill="1" applyBorder="1" applyAlignment="1" applyProtection="1">
      <alignment horizontal="center" vertical="center" wrapText="1"/>
      <protection hidden="1"/>
    </xf>
    <xf numFmtId="10" fontId="26" fillId="8" borderId="15" xfId="0" applyNumberFormat="1" applyFont="1" applyFill="1" applyBorder="1" applyAlignment="1" applyProtection="1">
      <alignment horizontal="center" vertical="center" wrapText="1"/>
      <protection hidden="1"/>
    </xf>
    <xf numFmtId="10" fontId="26" fillId="8" borderId="16" xfId="0" applyNumberFormat="1" applyFont="1" applyFill="1" applyBorder="1" applyAlignment="1" applyProtection="1">
      <alignment horizontal="center" vertical="center" wrapText="1"/>
      <protection hidden="1"/>
    </xf>
    <xf numFmtId="0" fontId="20" fillId="8" borderId="16" xfId="0" applyFont="1" applyFill="1" applyBorder="1" applyAlignment="1" applyProtection="1">
      <alignment horizontal="center" vertical="center" wrapText="1"/>
      <protection hidden="1"/>
    </xf>
    <xf numFmtId="0" fontId="0" fillId="8" borderId="17" xfId="0" applyFill="1" applyBorder="1" applyAlignment="1">
      <alignment horizontal="center" vertical="center" wrapText="1"/>
    </xf>
    <xf numFmtId="10" fontId="3" fillId="0" borderId="15" xfId="0" applyNumberFormat="1" applyFont="1" applyBorder="1" applyAlignment="1" applyProtection="1">
      <alignment horizontal="center" vertical="center" wrapText="1"/>
      <protection hidden="1"/>
    </xf>
    <xf numFmtId="10" fontId="3" fillId="0" borderId="16" xfId="0" applyNumberFormat="1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0" fontId="3" fillId="13" borderId="39" xfId="0" applyFont="1" applyFill="1" applyBorder="1" applyAlignment="1" applyProtection="1">
      <alignment horizontal="center" vertical="center"/>
      <protection hidden="1"/>
    </xf>
    <xf numFmtId="0" fontId="3" fillId="13" borderId="42" xfId="0" applyFont="1" applyFill="1" applyBorder="1" applyAlignment="1" applyProtection="1">
      <alignment horizontal="center" vertical="center"/>
      <protection hidden="1"/>
    </xf>
    <xf numFmtId="0" fontId="4" fillId="13" borderId="45" xfId="0" applyFont="1" applyFill="1" applyBorder="1" applyAlignment="1" applyProtection="1">
      <alignment horizontal="center" vertical="center"/>
      <protection hidden="1"/>
    </xf>
    <xf numFmtId="0" fontId="29" fillId="13" borderId="22" xfId="0" applyFont="1" applyFill="1" applyBorder="1" applyAlignment="1" applyProtection="1">
      <alignment horizontal="center" vertical="center"/>
      <protection hidden="1"/>
    </xf>
    <xf numFmtId="0" fontId="29" fillId="13" borderId="51" xfId="0" applyFont="1" applyFill="1" applyBorder="1" applyAlignment="1" applyProtection="1">
      <alignment horizontal="center" vertical="center"/>
      <protection hidden="1"/>
    </xf>
    <xf numFmtId="0" fontId="30" fillId="13" borderId="51" xfId="0" applyFont="1" applyFill="1" applyBorder="1" applyAlignment="1" applyProtection="1">
      <alignment horizontal="center" vertical="center"/>
      <protection hidden="1"/>
    </xf>
    <xf numFmtId="0" fontId="30" fillId="13" borderId="23" xfId="0" applyFont="1" applyFill="1" applyBorder="1" applyAlignment="1" applyProtection="1">
      <alignment horizontal="center" vertical="center"/>
      <protection hidden="1"/>
    </xf>
    <xf numFmtId="0" fontId="8" fillId="13" borderId="24" xfId="0" applyFont="1" applyFill="1" applyBorder="1" applyAlignment="1" applyProtection="1">
      <alignment horizontal="center" vertical="center"/>
      <protection hidden="1"/>
    </xf>
    <xf numFmtId="0" fontId="8" fillId="13" borderId="52" xfId="0" applyFont="1" applyFill="1" applyBorder="1" applyAlignment="1" applyProtection="1">
      <alignment horizontal="center" vertical="center"/>
      <protection hidden="1"/>
    </xf>
    <xf numFmtId="0" fontId="8" fillId="13" borderId="25" xfId="0" applyFont="1" applyFill="1" applyBorder="1" applyAlignment="1" applyProtection="1">
      <alignment horizontal="center" vertical="center"/>
      <protection hidden="1"/>
    </xf>
    <xf numFmtId="0" fontId="3" fillId="13" borderId="40" xfId="0" applyFont="1" applyFill="1" applyBorder="1" applyAlignment="1" applyProtection="1">
      <alignment horizontal="center" vertical="center"/>
      <protection hidden="1"/>
    </xf>
    <xf numFmtId="0" fontId="3" fillId="13" borderId="43" xfId="0" applyFont="1" applyFill="1" applyBorder="1" applyAlignment="1" applyProtection="1">
      <alignment horizontal="center" vertical="center"/>
      <protection hidden="1"/>
    </xf>
    <xf numFmtId="0" fontId="4" fillId="13" borderId="46" xfId="0" applyFont="1" applyFill="1" applyBorder="1" applyAlignment="1" applyProtection="1">
      <alignment horizontal="center" vertical="center"/>
      <protection hidden="1"/>
    </xf>
    <xf numFmtId="0" fontId="3" fillId="13" borderId="41" xfId="0" applyFont="1" applyFill="1" applyBorder="1" applyAlignment="1" applyProtection="1">
      <alignment horizontal="center" vertical="center"/>
      <protection hidden="1"/>
    </xf>
    <xf numFmtId="0" fontId="3" fillId="13" borderId="44" xfId="0" applyFont="1" applyFill="1" applyBorder="1" applyAlignment="1" applyProtection="1">
      <alignment horizontal="center" vertical="center"/>
      <protection hidden="1"/>
    </xf>
    <xf numFmtId="0" fontId="4" fillId="13" borderId="47" xfId="0" applyFont="1" applyFill="1" applyBorder="1" applyAlignment="1" applyProtection="1">
      <alignment horizontal="center" vertical="center"/>
      <protection hidden="1"/>
    </xf>
    <xf numFmtId="0" fontId="3" fillId="13" borderId="19" xfId="0" applyFont="1" applyFill="1" applyBorder="1" applyAlignment="1" applyProtection="1">
      <alignment horizontal="center" vertical="center" wrapText="1"/>
      <protection hidden="1"/>
    </xf>
    <xf numFmtId="0" fontId="4" fillId="13" borderId="21" xfId="0" applyFont="1" applyFill="1" applyBorder="1" applyAlignment="1" applyProtection="1">
      <alignment horizontal="center" vertical="center" wrapText="1"/>
      <protection hidden="1"/>
    </xf>
    <xf numFmtId="0" fontId="4" fillId="13" borderId="8" xfId="0" applyFont="1" applyFill="1" applyBorder="1" applyAlignment="1" applyProtection="1">
      <alignment horizontal="center" vertical="center" wrapText="1"/>
      <protection hidden="1"/>
    </xf>
    <xf numFmtId="0" fontId="3" fillId="13" borderId="38" xfId="0" applyFont="1" applyFill="1" applyBorder="1" applyAlignment="1" applyProtection="1">
      <alignment horizontal="center" vertical="center" wrapText="1"/>
      <protection hidden="1"/>
    </xf>
    <xf numFmtId="0" fontId="4" fillId="13" borderId="0" xfId="0" applyFont="1" applyFill="1" applyAlignment="1" applyProtection="1">
      <alignment horizontal="center" vertical="center" wrapText="1"/>
      <protection hidden="1"/>
    </xf>
    <xf numFmtId="0" fontId="4" fillId="13" borderId="13" xfId="0" applyFont="1" applyFill="1" applyBorder="1" applyAlignment="1" applyProtection="1">
      <alignment horizontal="center" vertical="center" wrapText="1"/>
      <protection hidden="1"/>
    </xf>
    <xf numFmtId="0" fontId="4" fillId="13" borderId="20" xfId="0" applyFont="1" applyFill="1" applyBorder="1" applyAlignment="1" applyProtection="1">
      <alignment horizontal="center" vertical="center" wrapText="1"/>
      <protection hidden="1"/>
    </xf>
    <xf numFmtId="0" fontId="4" fillId="13" borderId="18" xfId="0" applyFont="1" applyFill="1" applyBorder="1" applyAlignment="1" applyProtection="1">
      <alignment horizontal="center" vertical="center" wrapText="1"/>
      <protection hidden="1"/>
    </xf>
    <xf numFmtId="0" fontId="4" fillId="13" borderId="9" xfId="0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Protection="1"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21" xfId="0" applyFont="1" applyBorder="1" applyAlignment="1" applyProtection="1">
      <alignment horizontal="center" vertical="center" wrapText="1"/>
      <protection hidden="1"/>
    </xf>
    <xf numFmtId="0" fontId="18" fillId="0" borderId="8" xfId="0" applyFont="1" applyBorder="1" applyAlignment="1" applyProtection="1">
      <alignment horizontal="center" vertical="center" wrapText="1"/>
      <protection hidden="1"/>
    </xf>
    <xf numFmtId="0" fontId="18" fillId="0" borderId="38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13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8" fillId="0" borderId="39" xfId="0" applyFont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16" fillId="0" borderId="46" xfId="0" applyFont="1" applyBorder="1" applyAlignment="1" applyProtection="1">
      <alignment horizontal="center" vertical="center" wrapText="1"/>
      <protection hidden="1"/>
    </xf>
    <xf numFmtId="0" fontId="26" fillId="8" borderId="41" xfId="0" applyFont="1" applyFill="1" applyBorder="1" applyAlignment="1" applyProtection="1">
      <alignment horizontal="center" vertical="center" wrapText="1"/>
      <protection hidden="1"/>
    </xf>
    <xf numFmtId="0" fontId="42" fillId="8" borderId="47" xfId="0" applyFont="1" applyFill="1" applyBorder="1" applyAlignment="1" applyProtection="1">
      <alignment horizontal="center" vertical="center" wrapText="1"/>
      <protection hidden="1"/>
    </xf>
    <xf numFmtId="2" fontId="18" fillId="10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9" fillId="15" borderId="3" xfId="0" applyFont="1" applyFill="1" applyBorder="1" applyAlignment="1" applyProtection="1">
      <alignment horizontal="center" vertical="center" wrapText="1"/>
      <protection hidden="1"/>
    </xf>
    <xf numFmtId="0" fontId="9" fillId="15" borderId="4" xfId="0" applyFont="1" applyFill="1" applyBorder="1" applyAlignment="1" applyProtection="1">
      <alignment horizontal="center" vertical="center" wrapText="1"/>
      <protection hidden="1"/>
    </xf>
    <xf numFmtId="0" fontId="9" fillId="15" borderId="5" xfId="0" applyFont="1" applyFill="1" applyBorder="1" applyAlignment="1" applyProtection="1">
      <alignment horizontal="center" vertical="center" wrapText="1"/>
      <protection hidden="1"/>
    </xf>
    <xf numFmtId="165" fontId="39" fillId="0" borderId="141" xfId="0" applyNumberFormat="1" applyFont="1" applyBorder="1" applyAlignment="1" applyProtection="1">
      <alignment horizontal="center" vertical="center"/>
      <protection hidden="1"/>
    </xf>
    <xf numFmtId="165" fontId="39" fillId="0" borderId="142" xfId="0" applyNumberFormat="1" applyFont="1" applyBorder="1" applyAlignment="1" applyProtection="1">
      <alignment horizontal="center" vertical="center"/>
      <protection hidden="1"/>
    </xf>
    <xf numFmtId="0" fontId="40" fillId="0" borderId="142" xfId="0" applyFont="1" applyBorder="1" applyProtection="1">
      <protection hidden="1"/>
    </xf>
    <xf numFmtId="0" fontId="40" fillId="0" borderId="143" xfId="0" applyFont="1" applyBorder="1" applyProtection="1">
      <protection hidden="1"/>
    </xf>
    <xf numFmtId="10" fontId="3" fillId="0" borderId="191" xfId="0" applyNumberFormat="1" applyFont="1" applyBorder="1" applyAlignment="1" applyProtection="1">
      <alignment horizontal="center" vertical="center" wrapText="1"/>
      <protection hidden="1"/>
    </xf>
    <xf numFmtId="10" fontId="3" fillId="0" borderId="192" xfId="0" applyNumberFormat="1" applyFont="1" applyBorder="1" applyAlignment="1" applyProtection="1">
      <alignment horizontal="center" vertical="center" wrapText="1"/>
      <protection hidden="1"/>
    </xf>
    <xf numFmtId="0" fontId="0" fillId="0" borderId="193" xfId="0" applyBorder="1" applyAlignment="1" applyProtection="1">
      <alignment horizontal="center" vertical="center" wrapText="1"/>
      <protection hidden="1"/>
    </xf>
    <xf numFmtId="10" fontId="0" fillId="0" borderId="168" xfId="0" applyNumberFormat="1" applyBorder="1" applyAlignment="1" applyProtection="1">
      <alignment horizontal="center" vertical="center" wrapText="1"/>
      <protection hidden="1"/>
    </xf>
    <xf numFmtId="10" fontId="0" fillId="0" borderId="172" xfId="0" applyNumberFormat="1" applyBorder="1" applyAlignment="1" applyProtection="1">
      <alignment horizontal="center" vertical="center" wrapText="1"/>
      <protection hidden="1"/>
    </xf>
    <xf numFmtId="0" fontId="0" fillId="0" borderId="194" xfId="0" applyBorder="1" applyAlignment="1" applyProtection="1">
      <alignment horizontal="center" vertical="center" wrapText="1"/>
      <protection hidden="1"/>
    </xf>
    <xf numFmtId="0" fontId="4" fillId="0" borderId="182" xfId="0" applyFont="1" applyBorder="1" applyAlignment="1" applyProtection="1">
      <alignment horizontal="center" vertical="center"/>
      <protection hidden="1"/>
    </xf>
    <xf numFmtId="0" fontId="2" fillId="0" borderId="183" xfId="0" applyFont="1" applyBorder="1" applyAlignment="1" applyProtection="1">
      <alignment horizontal="center" vertical="center"/>
      <protection hidden="1"/>
    </xf>
    <xf numFmtId="0" fontId="2" fillId="0" borderId="184" xfId="0" applyFont="1" applyBorder="1" applyAlignment="1" applyProtection="1">
      <alignment horizontal="center" vertical="center"/>
      <protection hidden="1"/>
    </xf>
    <xf numFmtId="0" fontId="2" fillId="0" borderId="182" xfId="0" applyFont="1" applyBorder="1" applyAlignment="1" applyProtection="1">
      <alignment horizontal="center" vertical="center"/>
      <protection hidden="1"/>
    </xf>
    <xf numFmtId="0" fontId="18" fillId="0" borderId="84" xfId="0" applyFont="1" applyBorder="1" applyAlignment="1" applyProtection="1">
      <alignment vertical="center" wrapText="1"/>
      <protection hidden="1"/>
    </xf>
    <xf numFmtId="0" fontId="2" fillId="0" borderId="84" xfId="0" applyFont="1" applyBorder="1" applyAlignment="1" applyProtection="1">
      <alignment vertical="center" wrapText="1"/>
      <protection hidden="1"/>
    </xf>
    <xf numFmtId="0" fontId="19" fillId="0" borderId="84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3" fillId="0" borderId="57" xfId="0" applyFont="1" applyBorder="1" applyAlignment="1" applyProtection="1">
      <alignment horizontal="center" vertical="center"/>
      <protection hidden="1"/>
    </xf>
    <xf numFmtId="0" fontId="4" fillId="0" borderId="58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38" fillId="0" borderId="112" xfId="0" applyFont="1" applyBorder="1" applyAlignment="1" applyProtection="1">
      <alignment horizontal="center" vertical="center"/>
      <protection hidden="1"/>
    </xf>
    <xf numFmtId="0" fontId="38" fillId="0" borderId="113" xfId="0" applyFont="1" applyBorder="1" applyAlignment="1" applyProtection="1">
      <alignment horizontal="center" vertical="center"/>
      <protection hidden="1"/>
    </xf>
    <xf numFmtId="0" fontId="22" fillId="0" borderId="113" xfId="0" applyFont="1" applyBorder="1" applyAlignment="1" applyProtection="1">
      <alignment horizontal="center" vertical="center"/>
      <protection hidden="1"/>
    </xf>
    <xf numFmtId="0" fontId="22" fillId="0" borderId="114" xfId="0" applyFont="1" applyBorder="1" applyAlignment="1" applyProtection="1">
      <alignment horizontal="center" vertical="center"/>
      <protection hidden="1"/>
    </xf>
    <xf numFmtId="0" fontId="38" fillId="0" borderId="119" xfId="0" applyFont="1" applyBorder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120" xfId="0" applyFont="1" applyBorder="1" applyAlignment="1" applyProtection="1">
      <alignment horizontal="center" vertical="center"/>
      <protection hidden="1"/>
    </xf>
    <xf numFmtId="0" fontId="37" fillId="0" borderId="115" xfId="0" applyFont="1" applyBorder="1" applyAlignment="1" applyProtection="1">
      <alignment horizontal="center" vertical="center"/>
      <protection hidden="1"/>
    </xf>
    <xf numFmtId="0" fontId="37" fillId="0" borderId="111" xfId="0" applyFont="1" applyBorder="1" applyAlignment="1" applyProtection="1">
      <alignment horizontal="center" vertical="center"/>
      <protection hidden="1"/>
    </xf>
    <xf numFmtId="0" fontId="37" fillId="0" borderId="116" xfId="0" applyFont="1" applyBorder="1" applyAlignment="1" applyProtection="1">
      <alignment horizontal="center" vertical="center"/>
      <protection hidden="1"/>
    </xf>
    <xf numFmtId="0" fontId="38" fillId="0" borderId="112" xfId="0" applyFont="1" applyBorder="1" applyAlignment="1" applyProtection="1">
      <alignment horizontal="center" vertical="center" wrapText="1"/>
      <protection hidden="1"/>
    </xf>
    <xf numFmtId="0" fontId="38" fillId="0" borderId="113" xfId="0" applyFont="1" applyBorder="1" applyAlignment="1" applyProtection="1">
      <alignment horizontal="center" vertical="center" wrapText="1"/>
      <protection hidden="1"/>
    </xf>
    <xf numFmtId="0" fontId="37" fillId="0" borderId="113" xfId="0" applyFont="1" applyBorder="1" applyAlignment="1" applyProtection="1">
      <alignment horizontal="center" vertical="center" wrapText="1"/>
      <protection hidden="1"/>
    </xf>
    <xf numFmtId="0" fontId="37" fillId="0" borderId="114" xfId="0" applyFont="1" applyBorder="1" applyAlignment="1" applyProtection="1">
      <alignment horizontal="center" vertical="center" wrapText="1"/>
      <protection hidden="1"/>
    </xf>
    <xf numFmtId="0" fontId="38" fillId="0" borderId="119" xfId="0" applyFont="1" applyBorder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horizontal="center" vertical="center" wrapText="1"/>
      <protection hidden="1"/>
    </xf>
    <xf numFmtId="0" fontId="37" fillId="0" borderId="120" xfId="0" applyFont="1" applyBorder="1" applyAlignment="1" applyProtection="1">
      <alignment horizontal="center" vertical="center" wrapText="1"/>
      <protection hidden="1"/>
    </xf>
    <xf numFmtId="0" fontId="37" fillId="0" borderId="119" xfId="0" applyFont="1" applyBorder="1" applyAlignment="1" applyProtection="1">
      <alignment horizontal="center" vertical="center" wrapText="1"/>
      <protection hidden="1"/>
    </xf>
    <xf numFmtId="0" fontId="0" fillId="0" borderId="138" xfId="0" applyBorder="1" applyAlignment="1" applyProtection="1">
      <alignment horizontal="center" vertical="center" wrapText="1"/>
      <protection hidden="1"/>
    </xf>
    <xf numFmtId="0" fontId="0" fillId="0" borderId="94" xfId="0" applyBorder="1" applyAlignment="1" applyProtection="1">
      <alignment horizontal="center" vertical="center" wrapText="1"/>
      <protection hidden="1"/>
    </xf>
    <xf numFmtId="0" fontId="0" fillId="0" borderId="139" xfId="0" applyBorder="1" applyAlignment="1" applyProtection="1">
      <alignment horizontal="center" vertical="center" wrapText="1"/>
      <protection hidden="1"/>
    </xf>
    <xf numFmtId="0" fontId="2" fillId="0" borderId="112" xfId="0" applyFont="1" applyBorder="1" applyAlignment="1" applyProtection="1">
      <alignment horizontal="center"/>
      <protection hidden="1"/>
    </xf>
    <xf numFmtId="0" fontId="2" fillId="0" borderId="113" xfId="0" applyFont="1" applyBorder="1" applyAlignment="1" applyProtection="1">
      <alignment horizontal="center"/>
      <protection hidden="1"/>
    </xf>
    <xf numFmtId="0" fontId="2" fillId="0" borderId="114" xfId="0" applyFont="1" applyBorder="1" applyAlignment="1" applyProtection="1">
      <alignment horizontal="center"/>
      <protection hidden="1"/>
    </xf>
    <xf numFmtId="0" fontId="3" fillId="0" borderId="117" xfId="0" applyFont="1" applyBorder="1" applyAlignment="1" applyProtection="1">
      <alignment horizontal="center"/>
      <protection hidden="1"/>
    </xf>
    <xf numFmtId="0" fontId="3" fillId="0" borderId="53" xfId="0" applyFont="1" applyBorder="1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3" fillId="0" borderId="118" xfId="0" applyFont="1" applyBorder="1" applyAlignment="1" applyProtection="1">
      <alignment horizontal="center"/>
      <protection hidden="1"/>
    </xf>
    <xf numFmtId="0" fontId="2" fillId="0" borderId="141" xfId="0" applyFont="1" applyBorder="1" applyAlignment="1" applyProtection="1">
      <alignment horizontal="center" vertical="center"/>
      <protection hidden="1"/>
    </xf>
    <xf numFmtId="0" fontId="0" fillId="0" borderId="156" xfId="0" applyBorder="1" applyAlignment="1" applyProtection="1">
      <alignment horizontal="center" vertical="center"/>
      <protection hidden="1"/>
    </xf>
    <xf numFmtId="0" fontId="4" fillId="0" borderId="144" xfId="0" applyFont="1" applyBorder="1" applyAlignment="1" applyProtection="1">
      <alignment horizontal="center" vertical="center" wrapText="1"/>
      <protection hidden="1"/>
    </xf>
    <xf numFmtId="0" fontId="4" fillId="0" borderId="144" xfId="0" applyFont="1" applyBorder="1" applyAlignment="1" applyProtection="1">
      <alignment horizontal="center" vertical="center"/>
      <protection hidden="1"/>
    </xf>
    <xf numFmtId="0" fontId="4" fillId="0" borderId="146" xfId="0" applyFont="1" applyBorder="1" applyAlignment="1" applyProtection="1">
      <alignment horizontal="center" vertical="center"/>
      <protection hidden="1"/>
    </xf>
    <xf numFmtId="0" fontId="4" fillId="0" borderId="120" xfId="0" applyFont="1" applyBorder="1" applyAlignment="1" applyProtection="1">
      <alignment horizontal="center" vertical="center" wrapText="1"/>
      <protection hidden="1"/>
    </xf>
    <xf numFmtId="0" fontId="4" fillId="0" borderId="120" xfId="0" applyFont="1" applyBorder="1" applyAlignment="1" applyProtection="1">
      <alignment horizontal="center" vertical="center"/>
      <protection hidden="1"/>
    </xf>
    <xf numFmtId="0" fontId="4" fillId="0" borderId="159" xfId="0" applyFont="1" applyBorder="1" applyAlignment="1" applyProtection="1">
      <alignment horizontal="center" vertical="center"/>
      <protection hidden="1"/>
    </xf>
    <xf numFmtId="165" fontId="4" fillId="0" borderId="153" xfId="0" applyNumberFormat="1" applyFont="1" applyBorder="1" applyAlignment="1" applyProtection="1">
      <alignment horizontal="center" vertical="center" wrapText="1"/>
      <protection hidden="1"/>
    </xf>
    <xf numFmtId="165" fontId="0" fillId="0" borderId="144" xfId="0" applyNumberFormat="1" applyBorder="1" applyAlignment="1" applyProtection="1">
      <alignment horizontal="center" vertical="center" wrapText="1"/>
      <protection hidden="1"/>
    </xf>
    <xf numFmtId="165" fontId="0" fillId="0" borderId="154" xfId="0" applyNumberFormat="1" applyBorder="1" applyAlignment="1" applyProtection="1">
      <alignment horizontal="center" vertical="center" wrapText="1"/>
      <protection hidden="1"/>
    </xf>
    <xf numFmtId="165" fontId="4" fillId="0" borderId="160" xfId="0" applyNumberFormat="1" applyFont="1" applyBorder="1" applyAlignment="1" applyProtection="1">
      <alignment horizontal="center" vertical="center" wrapText="1"/>
      <protection hidden="1"/>
    </xf>
    <xf numFmtId="0" fontId="0" fillId="0" borderId="120" xfId="0" applyBorder="1" applyAlignment="1" applyProtection="1">
      <alignment horizontal="center" vertical="center" wrapText="1"/>
      <protection hidden="1"/>
    </xf>
    <xf numFmtId="0" fontId="0" fillId="0" borderId="161" xfId="0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3" fillId="0" borderId="51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4" fillId="0" borderId="53" xfId="0" applyFont="1" applyBorder="1" applyAlignment="1" applyProtection="1">
      <alignment horizontal="center" vertical="center"/>
      <protection hidden="1"/>
    </xf>
    <xf numFmtId="164" fontId="3" fillId="0" borderId="43" xfId="0" applyNumberFormat="1" applyFont="1" applyBorder="1" applyAlignment="1" applyProtection="1">
      <alignment horizontal="center" vertical="center" wrapText="1"/>
      <protection hidden="1"/>
    </xf>
    <xf numFmtId="164" fontId="4" fillId="0" borderId="46" xfId="0" applyNumberFormat="1" applyFont="1" applyBorder="1" applyAlignment="1" applyProtection="1">
      <alignment horizontal="center" vertical="center" wrapText="1"/>
      <protection hidden="1"/>
    </xf>
    <xf numFmtId="0" fontId="22" fillId="0" borderId="107" xfId="0" applyFont="1" applyBorder="1" applyAlignment="1" applyProtection="1">
      <alignment horizontal="center" vertical="center" wrapText="1"/>
      <protection hidden="1"/>
    </xf>
    <xf numFmtId="0" fontId="22" fillId="0" borderId="95" xfId="0" applyFont="1" applyBorder="1" applyAlignment="1" applyProtection="1">
      <alignment horizontal="center" vertical="center" wrapText="1"/>
      <protection hidden="1"/>
    </xf>
    <xf numFmtId="0" fontId="37" fillId="0" borderId="95" xfId="0" applyFont="1" applyBorder="1" applyAlignment="1" applyProtection="1">
      <alignment horizontal="center" vertical="center" wrapText="1"/>
      <protection hidden="1"/>
    </xf>
    <xf numFmtId="0" fontId="37" fillId="0" borderId="96" xfId="0" applyFont="1" applyBorder="1" applyAlignment="1" applyProtection="1">
      <alignment horizontal="center" vertical="center" wrapText="1"/>
      <protection hidden="1"/>
    </xf>
    <xf numFmtId="0" fontId="22" fillId="0" borderId="98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0" fontId="37" fillId="0" borderId="97" xfId="0" applyFont="1" applyBorder="1" applyAlignment="1" applyProtection="1">
      <alignment horizontal="center" vertical="center" wrapText="1"/>
      <protection hidden="1"/>
    </xf>
    <xf numFmtId="0" fontId="37" fillId="0" borderId="98" xfId="0" applyFont="1" applyBorder="1" applyAlignment="1" applyProtection="1">
      <alignment horizontal="center" vertical="center" wrapText="1"/>
      <protection hidden="1"/>
    </xf>
    <xf numFmtId="0" fontId="37" fillId="0" borderId="108" xfId="0" applyFont="1" applyBorder="1" applyAlignment="1" applyProtection="1">
      <alignment horizontal="center" vertical="center" wrapText="1"/>
      <protection hidden="1"/>
    </xf>
    <xf numFmtId="0" fontId="37" fillId="0" borderId="103" xfId="0" applyFont="1" applyBorder="1" applyAlignment="1" applyProtection="1">
      <alignment horizontal="center" vertical="center" wrapText="1"/>
      <protection hidden="1"/>
    </xf>
    <xf numFmtId="0" fontId="37" fillId="0" borderId="106" xfId="0" applyFont="1" applyBorder="1" applyAlignment="1" applyProtection="1">
      <alignment horizontal="center" vertical="center" wrapText="1"/>
      <protection hidden="1"/>
    </xf>
    <xf numFmtId="0" fontId="0" fillId="0" borderId="107" xfId="0" applyBorder="1" applyAlignment="1" applyProtection="1">
      <alignment horizontal="center" vertical="center" wrapText="1"/>
      <protection hidden="1"/>
    </xf>
    <xf numFmtId="0" fontId="0" fillId="0" borderId="98" xfId="0" applyBorder="1" applyAlignment="1" applyProtection="1">
      <alignment horizontal="center" vertical="center" wrapText="1"/>
      <protection hidden="1"/>
    </xf>
    <xf numFmtId="0" fontId="0" fillId="0" borderId="109" xfId="0" applyBorder="1" applyAlignment="1" applyProtection="1">
      <alignment horizontal="center" vertical="center" wrapText="1"/>
      <protection hidden="1"/>
    </xf>
    <xf numFmtId="164" fontId="3" fillId="0" borderId="110" xfId="0" applyNumberFormat="1" applyFont="1" applyBorder="1" applyAlignment="1" applyProtection="1">
      <alignment horizontal="center" vertical="center" wrapText="1"/>
      <protection hidden="1"/>
    </xf>
    <xf numFmtId="164" fontId="3" fillId="0" borderId="16" xfId="0" applyNumberFormat="1" applyFont="1" applyBorder="1" applyAlignment="1" applyProtection="1">
      <alignment horizontal="center" vertical="center" wrapText="1"/>
      <protection hidden="1"/>
    </xf>
    <xf numFmtId="164" fontId="4" fillId="0" borderId="16" xfId="0" applyNumberFormat="1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73" xfId="0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74" xfId="0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2" fillId="0" borderId="155" xfId="0" applyFont="1" applyBorder="1" applyAlignment="1" applyProtection="1">
      <alignment horizontal="center" vertical="center"/>
      <protection hidden="1"/>
    </xf>
    <xf numFmtId="0" fontId="0" fillId="0" borderId="142" xfId="0" applyBorder="1" applyAlignment="1" applyProtection="1">
      <alignment horizontal="center" vertical="center"/>
      <protection hidden="1"/>
    </xf>
    <xf numFmtId="0" fontId="0" fillId="0" borderId="143" xfId="0" applyBorder="1" applyAlignment="1" applyProtection="1">
      <alignment horizontal="center" vertical="center"/>
      <protection hidden="1"/>
    </xf>
    <xf numFmtId="0" fontId="0" fillId="0" borderId="141" xfId="0" applyBorder="1" applyAlignment="1" applyProtection="1">
      <alignment horizontal="center" vertical="center"/>
      <protection hidden="1"/>
    </xf>
    <xf numFmtId="0" fontId="0" fillId="0" borderId="143" xfId="0" applyBorder="1" applyAlignment="1" applyProtection="1">
      <alignment horizontal="center"/>
      <protection hidden="1"/>
    </xf>
    <xf numFmtId="0" fontId="0" fillId="0" borderId="145" xfId="0" applyBorder="1" applyAlignment="1" applyProtection="1">
      <alignment horizontal="center" vertical="center"/>
      <protection hidden="1"/>
    </xf>
    <xf numFmtId="4" fontId="25" fillId="14" borderId="89" xfId="0" applyNumberFormat="1" applyFont="1" applyFill="1" applyBorder="1" applyAlignment="1" applyProtection="1">
      <alignment horizontal="center"/>
      <protection hidden="1"/>
    </xf>
    <xf numFmtId="4" fontId="25" fillId="14" borderId="90" xfId="0" applyNumberFormat="1" applyFont="1" applyFill="1" applyBorder="1" applyAlignment="1" applyProtection="1">
      <alignment horizontal="center"/>
      <protection hidden="1"/>
    </xf>
    <xf numFmtId="4" fontId="25" fillId="14" borderId="91" xfId="0" applyNumberFormat="1" applyFont="1" applyFill="1" applyBorder="1" applyAlignment="1" applyProtection="1">
      <alignment horizontal="center"/>
      <protection hidden="1"/>
    </xf>
    <xf numFmtId="164" fontId="3" fillId="0" borderId="44" xfId="0" applyNumberFormat="1" applyFont="1" applyBorder="1" applyAlignment="1" applyProtection="1">
      <alignment horizontal="center" vertical="center"/>
      <protection hidden="1"/>
    </xf>
    <xf numFmtId="164" fontId="4" fillId="0" borderId="47" xfId="0" applyNumberFormat="1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 vertical="center" wrapText="1"/>
      <protection hidden="1"/>
    </xf>
    <xf numFmtId="2" fontId="3" fillId="0" borderId="64" xfId="0" applyNumberFormat="1" applyFont="1" applyBorder="1" applyAlignment="1" applyProtection="1">
      <alignment horizontal="center" vertical="center" wrapText="1"/>
      <protection hidden="1"/>
    </xf>
    <xf numFmtId="0" fontId="2" fillId="0" borderId="64" xfId="0" applyFont="1" applyBorder="1" applyAlignment="1" applyProtection="1">
      <alignment horizontal="center" vertical="center" wrapText="1"/>
      <protection hidden="1"/>
    </xf>
    <xf numFmtId="0" fontId="2" fillId="0" borderId="65" xfId="0" applyFont="1" applyBorder="1" applyAlignment="1" applyProtection="1">
      <alignment horizontal="center" vertical="center" wrapText="1"/>
      <protection hidden="1"/>
    </xf>
    <xf numFmtId="10" fontId="1" fillId="0" borderId="75" xfId="0" applyNumberFormat="1" applyFont="1" applyBorder="1" applyAlignment="1" applyProtection="1">
      <alignment horizontal="center" vertical="center" wrapText="1"/>
      <protection hidden="1"/>
    </xf>
    <xf numFmtId="0" fontId="0" fillId="0" borderId="76" xfId="0" applyBorder="1" applyAlignment="1" applyProtection="1">
      <alignment horizontal="center" vertical="center" wrapText="1"/>
      <protection hidden="1"/>
    </xf>
    <xf numFmtId="0" fontId="0" fillId="0" borderId="77" xfId="0" applyBorder="1" applyAlignment="1" applyProtection="1">
      <alignment horizontal="center" vertical="center" wrapText="1"/>
      <protection hidden="1"/>
    </xf>
    <xf numFmtId="0" fontId="3" fillId="10" borderId="3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16" fillId="0" borderId="16" xfId="0" applyFont="1" applyBorder="1" applyAlignment="1" applyProtection="1">
      <alignment horizontal="center" vertical="center" wrapText="1"/>
      <protection hidden="1"/>
    </xf>
    <xf numFmtId="10" fontId="26" fillId="16" borderId="15" xfId="0" applyNumberFormat="1" applyFont="1" applyFill="1" applyBorder="1" applyAlignment="1" applyProtection="1">
      <alignment horizontal="center" vertical="center" wrapText="1"/>
      <protection hidden="1"/>
    </xf>
    <xf numFmtId="10" fontId="26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20" fillId="16" borderId="16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26" fillId="15" borderId="41" xfId="0" applyFont="1" applyFill="1" applyBorder="1" applyAlignment="1" applyProtection="1">
      <alignment horizontal="center" vertical="center" wrapText="1"/>
      <protection hidden="1"/>
    </xf>
    <xf numFmtId="0" fontId="20" fillId="15" borderId="47" xfId="0" applyFont="1" applyFill="1" applyBorder="1" applyAlignment="1" applyProtection="1">
      <alignment horizontal="center" vertical="center" wrapText="1"/>
      <protection hidden="1"/>
    </xf>
  </cellXfs>
  <cellStyles count="1">
    <cellStyle name="Κανονικό" xfId="0" builtinId="0"/>
  </cellStyles>
  <dxfs count="23"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numFmt numFmtId="165" formatCode="#,##0.00\ &quot;€&quot;"/>
      <protection locked="1" hidden="1"/>
    </dxf>
    <dxf>
      <protection locked="1" hidden="1"/>
    </dxf>
    <dxf>
      <protection locked="1" hidden="1"/>
    </dxf>
    <dxf>
      <numFmt numFmtId="167" formatCode="#,000"/>
      <protection locked="1" hidden="1"/>
    </dxf>
    <dxf>
      <numFmt numFmtId="2" formatCode="0.0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0</xdr:rowOff>
    </xdr:from>
    <xdr:to>
      <xdr:col>2</xdr:col>
      <xdr:colOff>523875</xdr:colOff>
      <xdr:row>1</xdr:row>
      <xdr:rowOff>809625</xdr:rowOff>
    </xdr:to>
    <xdr:pic>
      <xdr:nvPicPr>
        <xdr:cNvPr id="2" name="Γραφικό 1">
          <a:extLst>
            <a:ext uri="{FF2B5EF4-FFF2-40B4-BE49-F238E27FC236}">
              <a16:creationId xmlns:a16="http://schemas.microsoft.com/office/drawing/2014/main" id="{D7A0D8DC-1311-4868-83F1-980AF6B30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02406" y="95250"/>
          <a:ext cx="809625" cy="809625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714374</xdr:colOff>
      <xdr:row>1</xdr:row>
      <xdr:rowOff>230981</xdr:rowOff>
    </xdr:from>
    <xdr:to>
      <xdr:col>2</xdr:col>
      <xdr:colOff>1752263</xdr:colOff>
      <xdr:row>1</xdr:row>
      <xdr:rowOff>650081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3CB77C1B-D256-4002-AE20-70C7D797B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530" y="326231"/>
          <a:ext cx="1037889" cy="419100"/>
        </a:xfrm>
        <a:prstGeom prst="rect">
          <a:avLst/>
        </a:prstGeom>
      </xdr:spPr>
    </xdr:pic>
    <xdr:clientData/>
  </xdr:twoCellAnchor>
  <xdr:twoCellAnchor editAs="oneCell">
    <xdr:from>
      <xdr:col>2</xdr:col>
      <xdr:colOff>1916906</xdr:colOff>
      <xdr:row>1</xdr:row>
      <xdr:rowOff>154781</xdr:rowOff>
    </xdr:from>
    <xdr:to>
      <xdr:col>3</xdr:col>
      <xdr:colOff>7143</xdr:colOff>
      <xdr:row>1</xdr:row>
      <xdr:rowOff>669131</xdr:rowOff>
    </xdr:to>
    <xdr:pic>
      <xdr:nvPicPr>
        <xdr:cNvPr id="7" name="Εικόνα 1">
          <a:extLst>
            <a:ext uri="{FF2B5EF4-FFF2-40B4-BE49-F238E27FC236}">
              <a16:creationId xmlns:a16="http://schemas.microsoft.com/office/drawing/2014/main" id="{D0FB5984-73E1-43A2-8D1F-19B2AFF25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5062" y="250031"/>
          <a:ext cx="9715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0</xdr:row>
      <xdr:rowOff>0</xdr:rowOff>
    </xdr:from>
    <xdr:to>
      <xdr:col>1</xdr:col>
      <xdr:colOff>226919</xdr:colOff>
      <xdr:row>4</xdr:row>
      <xdr:rowOff>36419</xdr:rowOff>
    </xdr:to>
    <xdr:pic>
      <xdr:nvPicPr>
        <xdr:cNvPr id="2" name="Γραφικό 1">
          <a:extLst>
            <a:ext uri="{FF2B5EF4-FFF2-40B4-BE49-F238E27FC236}">
              <a16:creationId xmlns:a16="http://schemas.microsoft.com/office/drawing/2014/main" id="{00A30AE0-B056-45DA-A927-4267BCF1F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2412" y="0"/>
          <a:ext cx="809625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470647</xdr:colOff>
      <xdr:row>0</xdr:row>
      <xdr:rowOff>171450</xdr:rowOff>
    </xdr:from>
    <xdr:to>
      <xdr:col>1</xdr:col>
      <xdr:colOff>1508536</xdr:colOff>
      <xdr:row>3</xdr:row>
      <xdr:rowOff>19050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89976F9A-D48E-4AFA-857F-F0EF5BC68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765" y="171450"/>
          <a:ext cx="1037889" cy="419100"/>
        </a:xfrm>
        <a:prstGeom prst="rect">
          <a:avLst/>
        </a:prstGeom>
      </xdr:spPr>
    </xdr:pic>
    <xdr:clientData/>
  </xdr:twoCellAnchor>
  <xdr:twoCellAnchor editAs="oneCell">
    <xdr:from>
      <xdr:col>1</xdr:col>
      <xdr:colOff>1699372</xdr:colOff>
      <xdr:row>0</xdr:row>
      <xdr:rowOff>133350</xdr:rowOff>
    </xdr:from>
    <xdr:to>
      <xdr:col>1</xdr:col>
      <xdr:colOff>2670922</xdr:colOff>
      <xdr:row>3</xdr:row>
      <xdr:rowOff>76200</xdr:rowOff>
    </xdr:to>
    <xdr:pic>
      <xdr:nvPicPr>
        <xdr:cNvPr id="4" name="Εικόνα 1">
          <a:extLst>
            <a:ext uri="{FF2B5EF4-FFF2-40B4-BE49-F238E27FC236}">
              <a16:creationId xmlns:a16="http://schemas.microsoft.com/office/drawing/2014/main" id="{2ABAA764-B54C-409A-8781-7994E9EEB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4490" y="133350"/>
          <a:ext cx="9715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238125</xdr:colOff>
      <xdr:row>4</xdr:row>
      <xdr:rowOff>57150</xdr:rowOff>
    </xdr:to>
    <xdr:pic>
      <xdr:nvPicPr>
        <xdr:cNvPr id="3" name="Γραφικό 2">
          <a:extLst>
            <a:ext uri="{FF2B5EF4-FFF2-40B4-BE49-F238E27FC236}">
              <a16:creationId xmlns:a16="http://schemas.microsoft.com/office/drawing/2014/main" id="{5ABD23AE-267F-4B87-BBA4-B05C78E53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8100" y="19050"/>
          <a:ext cx="809625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1</xdr:row>
      <xdr:rowOff>0</xdr:rowOff>
    </xdr:from>
    <xdr:to>
      <xdr:col>1</xdr:col>
      <xdr:colOff>1418889</xdr:colOff>
      <xdr:row>3</xdr:row>
      <xdr:rowOff>38100</xdr:rowOff>
    </xdr:to>
    <xdr:pic>
      <xdr:nvPicPr>
        <xdr:cNvPr id="5" name="Εικόνα 4">
          <a:extLst>
            <a:ext uri="{FF2B5EF4-FFF2-40B4-BE49-F238E27FC236}">
              <a16:creationId xmlns:a16="http://schemas.microsoft.com/office/drawing/2014/main" id="{9D0593CE-966E-40D2-A767-A0C13F103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190500"/>
          <a:ext cx="1037889" cy="419100"/>
        </a:xfrm>
        <a:prstGeom prst="rect">
          <a:avLst/>
        </a:prstGeom>
      </xdr:spPr>
    </xdr:pic>
    <xdr:clientData/>
  </xdr:twoCellAnchor>
  <xdr:twoCellAnchor editAs="oneCell">
    <xdr:from>
      <xdr:col>1</xdr:col>
      <xdr:colOff>1609725</xdr:colOff>
      <xdr:row>0</xdr:row>
      <xdr:rowOff>152400</xdr:rowOff>
    </xdr:from>
    <xdr:to>
      <xdr:col>1</xdr:col>
      <xdr:colOff>2581275</xdr:colOff>
      <xdr:row>3</xdr:row>
      <xdr:rowOff>95250</xdr:rowOff>
    </xdr:to>
    <xdr:pic>
      <xdr:nvPicPr>
        <xdr:cNvPr id="8" name="Εικόνα 1">
          <a:extLst>
            <a:ext uri="{FF2B5EF4-FFF2-40B4-BE49-F238E27FC236}">
              <a16:creationId xmlns:a16="http://schemas.microsoft.com/office/drawing/2014/main" id="{A67FFA70-75D0-4848-83B9-2503D8A63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52400"/>
          <a:ext cx="9715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514350</xdr:colOff>
      <xdr:row>214</xdr:row>
      <xdr:rowOff>323850</xdr:rowOff>
    </xdr:from>
    <xdr:to>
      <xdr:col>13</xdr:col>
      <xdr:colOff>9525</xdr:colOff>
      <xdr:row>218</xdr:row>
      <xdr:rowOff>200025</xdr:rowOff>
    </xdr:to>
    <xdr:pic>
      <xdr:nvPicPr>
        <xdr:cNvPr id="9" name="Γραφικό 8">
          <a:extLst>
            <a:ext uri="{FF2B5EF4-FFF2-40B4-BE49-F238E27FC236}">
              <a16:creationId xmlns:a16="http://schemas.microsoft.com/office/drawing/2014/main" id="{A5F958BC-DC09-4188-9715-1BBD0A1F0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668375" y="41195625"/>
          <a:ext cx="809625" cy="809625"/>
        </a:xfrm>
        <a:prstGeom prst="rect">
          <a:avLst/>
        </a:prstGeom>
      </xdr:spPr>
    </xdr:pic>
    <xdr:clientData/>
  </xdr:twoCellAnchor>
  <xdr:twoCellAnchor editAs="oneCell">
    <xdr:from>
      <xdr:col>13</xdr:col>
      <xdr:colOff>152400</xdr:colOff>
      <xdr:row>216</xdr:row>
      <xdr:rowOff>28575</xdr:rowOff>
    </xdr:from>
    <xdr:to>
      <xdr:col>13</xdr:col>
      <xdr:colOff>1190289</xdr:colOff>
      <xdr:row>217</xdr:row>
      <xdr:rowOff>57150</xdr:rowOff>
    </xdr:to>
    <xdr:pic>
      <xdr:nvPicPr>
        <xdr:cNvPr id="10" name="Εικόνα 9">
          <a:extLst>
            <a:ext uri="{FF2B5EF4-FFF2-40B4-BE49-F238E27FC236}">
              <a16:creationId xmlns:a16="http://schemas.microsoft.com/office/drawing/2014/main" id="{6FE6F311-3EE6-4EB2-AF38-CEDAF77A1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20875" y="41367075"/>
          <a:ext cx="1037889" cy="419100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215</xdr:row>
      <xdr:rowOff>66675</xdr:rowOff>
    </xdr:from>
    <xdr:to>
      <xdr:col>14</xdr:col>
      <xdr:colOff>1038225</xdr:colOff>
      <xdr:row>218</xdr:row>
      <xdr:rowOff>38100</xdr:rowOff>
    </xdr:to>
    <xdr:pic>
      <xdr:nvPicPr>
        <xdr:cNvPr id="11" name="Εικόνα 1">
          <a:extLst>
            <a:ext uri="{FF2B5EF4-FFF2-40B4-BE49-F238E27FC236}">
              <a16:creationId xmlns:a16="http://schemas.microsoft.com/office/drawing/2014/main" id="{0E52417C-2A2F-4F45-978B-4787461D3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41328975"/>
          <a:ext cx="9715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3E6BFE1-5A53-4493-BF4B-060B8276129C}" name="Πίνακας154" displayName="Πίνακας154" ref="A257:L266" totalsRowShown="0" headerRowDxfId="13" dataDxfId="12">
  <autoFilter ref="A257:L266" xr:uid="{A3E6BFE1-5A53-4493-BF4B-060B8276129C}"/>
  <tableColumns count="12">
    <tableColumn id="1" xr3:uid="{0027E4E8-DA1A-4DB6-863C-48B0B2770E32}" name="Στήλη1" dataDxfId="11"/>
    <tableColumn id="2" xr3:uid="{62A4AE85-193E-48BE-A5B0-726763091707}" name="Στήλη2" dataDxfId="10"/>
    <tableColumn id="3" xr3:uid="{CEDDB174-2574-4C09-928E-A6F740C972AE}" name="Στήλη3" dataDxfId="9">
      <calculatedColumnFormula>+'Γενικές Δαπάνες'!R43</calculatedColumnFormula>
    </tableColumn>
    <tableColumn id="4" xr3:uid="{7C3FE018-3CA0-4BF0-9E41-C988801A7039}" name="Στήλη4" dataDxfId="8"/>
    <tableColumn id="5" xr3:uid="{D89D178D-B652-4BFC-A026-5DAA74855042}" name="Στήλη5" dataDxfId="7"/>
    <tableColumn id="6" xr3:uid="{96EAFACA-D9CD-43E8-AE8B-9B9D70480C03}" name="Στήλη6" dataDxfId="6"/>
    <tableColumn id="7" xr3:uid="{6CD31BF1-4D2F-4E77-978B-DE41446A93E6}" name="Στήλη7" dataDxfId="5"/>
    <tableColumn id="8" xr3:uid="{8994E8AB-4E47-4022-BB93-EDF96D3EB15C}" name="Στήλη8" dataDxfId="4"/>
    <tableColumn id="9" xr3:uid="{4841EFE5-5DCB-4850-B39F-4B3100D757E6}" name="Στήλη9" dataDxfId="3"/>
    <tableColumn id="10" xr3:uid="{0948E328-5CD5-46E0-B28D-D0B2141EA3A3}" name="Στήλη10" dataDxfId="2"/>
    <tableColumn id="11" xr3:uid="{019E9BBB-BFD5-4FEE-A78A-6E586C033E50}" name="Στήλη11" dataDxfId="1"/>
    <tableColumn id="12" xr3:uid="{25A1E9D9-071D-4B92-A151-CAC64B115B4D}" name="Στήλη12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51C35-0BC0-4E42-9E86-9BC9C9887B48}">
  <sheetPr>
    <outlinePr showOutlineSymbols="0"/>
    <pageSetUpPr fitToPage="1"/>
  </sheetPr>
  <dimension ref="B1:AD95"/>
  <sheetViews>
    <sheetView showGridLines="0" showZeros="0" showOutlineSymbols="0" zoomScale="80" zoomScaleNormal="80" workbookViewId="0">
      <selection activeCell="I7" sqref="I7"/>
    </sheetView>
  </sheetViews>
  <sheetFormatPr defaultRowHeight="15" x14ac:dyDescent="0.25"/>
  <cols>
    <col min="1" max="1" width="1.5703125" style="28" customWidth="1"/>
    <col min="2" max="2" width="5.7109375" style="28" customWidth="1"/>
    <col min="3" max="3" width="43.140625" style="28" customWidth="1"/>
    <col min="4" max="4" width="18.7109375" style="269" customWidth="1"/>
    <col min="5" max="5" width="16.85546875" style="26" customWidth="1"/>
    <col min="6" max="6" width="23.7109375" style="269" customWidth="1"/>
    <col min="7" max="7" width="1.85546875" style="270" customWidth="1"/>
    <col min="8" max="8" width="5.7109375" style="28" customWidth="1"/>
    <col min="9" max="9" width="43.140625" style="28" customWidth="1"/>
    <col min="10" max="10" width="18.7109375" style="271" customWidth="1"/>
    <col min="11" max="11" width="16.85546875" style="28" customWidth="1"/>
    <col min="12" max="12" width="23.7109375" style="271" customWidth="1"/>
    <col min="13" max="13" width="2.140625" style="28" customWidth="1"/>
    <col min="14" max="14" width="5.85546875" style="28" customWidth="1"/>
    <col min="15" max="15" width="43.140625" style="28" customWidth="1"/>
    <col min="16" max="16" width="18.7109375" style="28" customWidth="1"/>
    <col min="17" max="17" width="16.85546875" style="28" customWidth="1"/>
    <col min="18" max="18" width="23.7109375" style="28" customWidth="1"/>
    <col min="19" max="16384" width="9.140625" style="28"/>
  </cols>
  <sheetData>
    <row r="1" spans="2:30" ht="7.5" customHeight="1" thickBot="1" x14ac:dyDescent="0.3"/>
    <row r="2" spans="2:30" ht="79.5" customHeight="1" x14ac:dyDescent="0.25">
      <c r="B2" s="380" t="s">
        <v>195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2"/>
      <c r="N2" s="382"/>
      <c r="O2" s="382"/>
      <c r="P2" s="382"/>
      <c r="Q2" s="382"/>
      <c r="R2" s="383"/>
    </row>
    <row r="3" spans="2:30" ht="42.75" customHeight="1" thickBot="1" x14ac:dyDescent="0.3">
      <c r="B3" s="384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6"/>
    </row>
    <row r="4" spans="2:30" ht="8.25" customHeight="1" x14ac:dyDescent="0.25"/>
    <row r="5" spans="2:30" ht="15.75" thickBot="1" x14ac:dyDescent="0.3">
      <c r="C5" s="272" t="s">
        <v>77</v>
      </c>
      <c r="D5" s="273" t="s">
        <v>117</v>
      </c>
      <c r="E5" s="272" t="s">
        <v>170</v>
      </c>
      <c r="F5" s="273" t="s">
        <v>12</v>
      </c>
      <c r="G5" s="274"/>
      <c r="I5" s="272" t="s">
        <v>77</v>
      </c>
      <c r="J5" s="273" t="s">
        <v>117</v>
      </c>
      <c r="K5" s="272" t="s">
        <v>170</v>
      </c>
      <c r="L5" s="273" t="s">
        <v>12</v>
      </c>
      <c r="O5" s="272" t="s">
        <v>77</v>
      </c>
      <c r="P5" s="273" t="s">
        <v>117</v>
      </c>
      <c r="Q5" s="272" t="s">
        <v>170</v>
      </c>
      <c r="R5" s="273" t="s">
        <v>12</v>
      </c>
    </row>
    <row r="6" spans="2:30" ht="18.75" x14ac:dyDescent="0.3">
      <c r="B6" s="412">
        <v>1</v>
      </c>
      <c r="C6" s="420" t="s">
        <v>155</v>
      </c>
      <c r="D6" s="421"/>
      <c r="E6" s="421"/>
      <c r="F6" s="422"/>
      <c r="G6" s="274"/>
      <c r="H6" s="409">
        <v>3</v>
      </c>
      <c r="I6" s="275" t="s">
        <v>13</v>
      </c>
      <c r="J6" s="276"/>
      <c r="K6" s="277"/>
      <c r="L6" s="278"/>
      <c r="N6" s="409">
        <v>9</v>
      </c>
      <c r="O6" s="279" t="s">
        <v>38</v>
      </c>
      <c r="P6" s="276"/>
      <c r="Q6" s="277"/>
      <c r="R6" s="278"/>
    </row>
    <row r="7" spans="2:30" ht="15.75" thickBot="1" x14ac:dyDescent="0.3">
      <c r="B7" s="418"/>
      <c r="C7" s="423"/>
      <c r="D7" s="424"/>
      <c r="E7" s="424"/>
      <c r="F7" s="425"/>
      <c r="G7" s="274"/>
      <c r="H7" s="410"/>
      <c r="I7" s="1" t="s">
        <v>14</v>
      </c>
      <c r="J7" s="2">
        <v>800</v>
      </c>
      <c r="K7" s="3">
        <v>1</v>
      </c>
      <c r="L7" s="280">
        <f>+J7*K7</f>
        <v>800</v>
      </c>
      <c r="N7" s="410"/>
      <c r="O7" s="1" t="s">
        <v>39</v>
      </c>
      <c r="P7" s="2">
        <v>800</v>
      </c>
      <c r="Q7" s="3">
        <v>1</v>
      </c>
      <c r="R7" s="280">
        <f>+P7*Q7</f>
        <v>800</v>
      </c>
    </row>
    <row r="8" spans="2:30" ht="18.75" customHeight="1" x14ac:dyDescent="0.25">
      <c r="B8" s="418"/>
      <c r="C8" s="281" t="s">
        <v>149</v>
      </c>
      <c r="D8" s="282"/>
      <c r="E8" s="283"/>
      <c r="F8" s="284"/>
      <c r="G8" s="285"/>
      <c r="H8" s="410"/>
      <c r="I8" s="7" t="s">
        <v>15</v>
      </c>
      <c r="J8" s="2">
        <v>800</v>
      </c>
      <c r="K8" s="3">
        <v>1</v>
      </c>
      <c r="L8" s="280">
        <f t="shared" ref="L8:L10" si="0">+J8*K8</f>
        <v>800</v>
      </c>
      <c r="N8" s="410"/>
      <c r="O8" s="1" t="s">
        <v>39</v>
      </c>
      <c r="P8" s="2">
        <v>800</v>
      </c>
      <c r="Q8" s="3">
        <v>1</v>
      </c>
      <c r="R8" s="280">
        <f t="shared" ref="R8:R10" si="1">+P8*Q8</f>
        <v>800</v>
      </c>
    </row>
    <row r="9" spans="2:30" ht="15" customHeight="1" x14ac:dyDescent="0.25">
      <c r="B9" s="418"/>
      <c r="C9" s="286" t="s">
        <v>150</v>
      </c>
      <c r="D9" s="287"/>
      <c r="E9" s="288"/>
      <c r="F9" s="289"/>
      <c r="G9" s="285"/>
      <c r="H9" s="410"/>
      <c r="I9" s="7" t="s">
        <v>29</v>
      </c>
      <c r="J9" s="2">
        <v>800</v>
      </c>
      <c r="K9" s="3">
        <v>1</v>
      </c>
      <c r="L9" s="280">
        <f t="shared" si="0"/>
        <v>800</v>
      </c>
      <c r="N9" s="410"/>
      <c r="O9" s="1" t="s">
        <v>39</v>
      </c>
      <c r="P9" s="2">
        <v>800</v>
      </c>
      <c r="Q9" s="3">
        <v>1</v>
      </c>
      <c r="R9" s="280">
        <f t="shared" si="1"/>
        <v>800</v>
      </c>
    </row>
    <row r="10" spans="2:30" s="292" customFormat="1" ht="15" customHeight="1" thickBot="1" x14ac:dyDescent="0.3">
      <c r="B10" s="418"/>
      <c r="C10" s="135" t="s">
        <v>73</v>
      </c>
      <c r="D10" s="2"/>
      <c r="E10" s="3"/>
      <c r="F10" s="280">
        <f>+D10*E10</f>
        <v>0</v>
      </c>
      <c r="G10" s="290"/>
      <c r="H10" s="411"/>
      <c r="I10" s="4" t="s">
        <v>29</v>
      </c>
      <c r="J10" s="5">
        <v>800</v>
      </c>
      <c r="K10" s="6">
        <v>1</v>
      </c>
      <c r="L10" s="291">
        <f t="shared" si="0"/>
        <v>800</v>
      </c>
      <c r="M10" s="28"/>
      <c r="N10" s="411"/>
      <c r="O10" s="4" t="s">
        <v>29</v>
      </c>
      <c r="P10" s="5">
        <v>800</v>
      </c>
      <c r="Q10" s="6">
        <v>1</v>
      </c>
      <c r="R10" s="291">
        <f t="shared" si="1"/>
        <v>800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2:30" s="292" customFormat="1" ht="15" customHeight="1" x14ac:dyDescent="0.3">
      <c r="B11" s="418"/>
      <c r="C11" s="135" t="s">
        <v>73</v>
      </c>
      <c r="D11" s="2"/>
      <c r="E11" s="3"/>
      <c r="F11" s="280">
        <f t="shared" ref="F11:F23" si="2">+D11*E11</f>
        <v>0</v>
      </c>
      <c r="G11" s="290"/>
      <c r="H11" s="409">
        <v>4</v>
      </c>
      <c r="I11" s="275" t="s">
        <v>16</v>
      </c>
      <c r="J11" s="276"/>
      <c r="K11" s="277"/>
      <c r="L11" s="278"/>
      <c r="M11" s="28"/>
      <c r="N11" s="409">
        <v>10</v>
      </c>
      <c r="O11" s="275" t="s">
        <v>23</v>
      </c>
      <c r="P11" s="276"/>
      <c r="Q11" s="277"/>
      <c r="R11" s="27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30" s="292" customFormat="1" ht="15" customHeight="1" x14ac:dyDescent="0.25">
      <c r="B12" s="418"/>
      <c r="C12" s="135" t="s">
        <v>73</v>
      </c>
      <c r="D12" s="2"/>
      <c r="E12" s="3"/>
      <c r="F12" s="280">
        <f t="shared" si="2"/>
        <v>0</v>
      </c>
      <c r="G12" s="290"/>
      <c r="H12" s="410"/>
      <c r="I12" s="1" t="s">
        <v>28</v>
      </c>
      <c r="J12" s="2">
        <v>800</v>
      </c>
      <c r="K12" s="3">
        <v>1</v>
      </c>
      <c r="L12" s="280">
        <f t="shared" ref="L12:L15" si="3">+J12*K12</f>
        <v>800</v>
      </c>
      <c r="M12" s="28"/>
      <c r="N12" s="410"/>
      <c r="O12" s="1" t="s">
        <v>24</v>
      </c>
      <c r="P12" s="2">
        <v>800</v>
      </c>
      <c r="Q12" s="3">
        <v>1</v>
      </c>
      <c r="R12" s="280">
        <f t="shared" ref="R12:R14" si="4">+P12*Q12</f>
        <v>800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pans="2:30" s="292" customFormat="1" ht="15" customHeight="1" x14ac:dyDescent="0.25">
      <c r="B13" s="418"/>
      <c r="C13" s="135" t="s">
        <v>73</v>
      </c>
      <c r="D13" s="2"/>
      <c r="E13" s="3"/>
      <c r="F13" s="280">
        <f t="shared" si="2"/>
        <v>0</v>
      </c>
      <c r="G13" s="290"/>
      <c r="H13" s="410"/>
      <c r="I13" s="7" t="s">
        <v>15</v>
      </c>
      <c r="J13" s="2">
        <v>800</v>
      </c>
      <c r="K13" s="3">
        <v>1</v>
      </c>
      <c r="L13" s="280">
        <f t="shared" si="3"/>
        <v>800</v>
      </c>
      <c r="M13" s="28"/>
      <c r="N13" s="410"/>
      <c r="O13" s="1" t="s">
        <v>25</v>
      </c>
      <c r="P13" s="2">
        <v>800</v>
      </c>
      <c r="Q13" s="3">
        <v>1</v>
      </c>
      <c r="R13" s="280">
        <f t="shared" si="4"/>
        <v>800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2:30" s="292" customFormat="1" ht="15" customHeight="1" x14ac:dyDescent="0.25">
      <c r="B14" s="418"/>
      <c r="C14" s="135" t="s">
        <v>73</v>
      </c>
      <c r="D14" s="2"/>
      <c r="E14" s="3"/>
      <c r="F14" s="280">
        <f t="shared" si="2"/>
        <v>0</v>
      </c>
      <c r="G14" s="290"/>
      <c r="H14" s="410"/>
      <c r="I14" s="7" t="s">
        <v>29</v>
      </c>
      <c r="J14" s="2">
        <v>800</v>
      </c>
      <c r="K14" s="3">
        <v>1</v>
      </c>
      <c r="L14" s="280">
        <f t="shared" si="3"/>
        <v>800</v>
      </c>
      <c r="M14" s="28"/>
      <c r="N14" s="410"/>
      <c r="O14" s="1" t="s">
        <v>26</v>
      </c>
      <c r="P14" s="2">
        <v>800</v>
      </c>
      <c r="Q14" s="3">
        <v>1</v>
      </c>
      <c r="R14" s="280">
        <f t="shared" si="4"/>
        <v>800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2:30" s="292" customFormat="1" ht="15" customHeight="1" thickBot="1" x14ac:dyDescent="0.3">
      <c r="B15" s="418"/>
      <c r="C15" s="135" t="s">
        <v>73</v>
      </c>
      <c r="D15" s="2"/>
      <c r="E15" s="3"/>
      <c r="F15" s="280">
        <f t="shared" si="2"/>
        <v>0</v>
      </c>
      <c r="G15" s="290"/>
      <c r="H15" s="411"/>
      <c r="I15" s="4" t="s">
        <v>29</v>
      </c>
      <c r="J15" s="5">
        <v>800</v>
      </c>
      <c r="K15" s="6">
        <v>1</v>
      </c>
      <c r="L15" s="291">
        <f t="shared" si="3"/>
        <v>800</v>
      </c>
      <c r="M15" s="28"/>
      <c r="N15" s="410"/>
      <c r="O15" s="1" t="s">
        <v>27</v>
      </c>
      <c r="P15" s="2">
        <v>800</v>
      </c>
      <c r="Q15" s="3">
        <v>1</v>
      </c>
      <c r="R15" s="280">
        <f t="shared" ref="R15:R20" si="5">+P15*Q15</f>
        <v>800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2:30" s="292" customFormat="1" ht="15.75" customHeight="1" x14ac:dyDescent="0.3">
      <c r="B16" s="418"/>
      <c r="C16" s="135" t="s">
        <v>73</v>
      </c>
      <c r="D16" s="2"/>
      <c r="E16" s="3"/>
      <c r="F16" s="280">
        <f t="shared" si="2"/>
        <v>0</v>
      </c>
      <c r="G16" s="290"/>
      <c r="H16" s="409">
        <v>5</v>
      </c>
      <c r="I16" s="275" t="s">
        <v>17</v>
      </c>
      <c r="J16" s="276"/>
      <c r="K16" s="277"/>
      <c r="L16" s="278"/>
      <c r="M16" s="28"/>
      <c r="N16" s="410"/>
      <c r="O16" s="1" t="s">
        <v>29</v>
      </c>
      <c r="P16" s="2">
        <v>800</v>
      </c>
      <c r="Q16" s="3">
        <v>1</v>
      </c>
      <c r="R16" s="280">
        <f t="shared" si="5"/>
        <v>800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2:18" ht="18.75" customHeight="1" x14ac:dyDescent="0.25">
      <c r="B17" s="418"/>
      <c r="C17" s="135" t="s">
        <v>73</v>
      </c>
      <c r="D17" s="2"/>
      <c r="E17" s="3"/>
      <c r="F17" s="280">
        <f t="shared" si="2"/>
        <v>0</v>
      </c>
      <c r="H17" s="410"/>
      <c r="I17" s="1" t="s">
        <v>14</v>
      </c>
      <c r="J17" s="2">
        <v>800</v>
      </c>
      <c r="K17" s="3">
        <v>1</v>
      </c>
      <c r="L17" s="280">
        <f>+J17*K17</f>
        <v>800</v>
      </c>
      <c r="N17" s="410"/>
      <c r="O17" s="1" t="s">
        <v>29</v>
      </c>
      <c r="P17" s="2">
        <v>800</v>
      </c>
      <c r="Q17" s="3">
        <v>1</v>
      </c>
      <c r="R17" s="280">
        <f t="shared" si="5"/>
        <v>800</v>
      </c>
    </row>
    <row r="18" spans="2:18" s="292" customFormat="1" ht="15" customHeight="1" x14ac:dyDescent="0.25">
      <c r="B18" s="418"/>
      <c r="C18" s="135" t="s">
        <v>73</v>
      </c>
      <c r="D18" s="2"/>
      <c r="E18" s="3"/>
      <c r="F18" s="280">
        <f t="shared" si="2"/>
        <v>0</v>
      </c>
      <c r="G18" s="290"/>
      <c r="H18" s="410"/>
      <c r="I18" s="7" t="s">
        <v>15</v>
      </c>
      <c r="J18" s="2">
        <v>800</v>
      </c>
      <c r="K18" s="3">
        <v>1</v>
      </c>
      <c r="L18" s="280">
        <f t="shared" ref="L18:L19" si="6">+J18*K18</f>
        <v>800</v>
      </c>
      <c r="M18" s="28"/>
      <c r="N18" s="410"/>
      <c r="O18" s="1" t="s">
        <v>29</v>
      </c>
      <c r="P18" s="2">
        <v>800</v>
      </c>
      <c r="Q18" s="3">
        <v>1</v>
      </c>
      <c r="R18" s="280">
        <f t="shared" si="5"/>
        <v>800</v>
      </c>
    </row>
    <row r="19" spans="2:18" s="292" customFormat="1" ht="15" customHeight="1" x14ac:dyDescent="0.25">
      <c r="B19" s="418"/>
      <c r="C19" s="135" t="s">
        <v>73</v>
      </c>
      <c r="D19" s="2"/>
      <c r="E19" s="3"/>
      <c r="F19" s="280">
        <f t="shared" si="2"/>
        <v>0</v>
      </c>
      <c r="G19" s="290"/>
      <c r="H19" s="410"/>
      <c r="I19" s="7" t="s">
        <v>29</v>
      </c>
      <c r="J19" s="2">
        <v>800</v>
      </c>
      <c r="K19" s="3">
        <v>1</v>
      </c>
      <c r="L19" s="280">
        <f t="shared" si="6"/>
        <v>800</v>
      </c>
      <c r="M19" s="28"/>
      <c r="N19" s="410"/>
      <c r="O19" s="1" t="s">
        <v>29</v>
      </c>
      <c r="P19" s="2">
        <v>800</v>
      </c>
      <c r="Q19" s="3">
        <v>1</v>
      </c>
      <c r="R19" s="280">
        <f t="shared" si="5"/>
        <v>800</v>
      </c>
    </row>
    <row r="20" spans="2:18" s="292" customFormat="1" ht="15" customHeight="1" thickBot="1" x14ac:dyDescent="0.3">
      <c r="B20" s="418"/>
      <c r="C20" s="135" t="s">
        <v>73</v>
      </c>
      <c r="D20" s="2"/>
      <c r="E20" s="3"/>
      <c r="F20" s="280">
        <f t="shared" si="2"/>
        <v>0</v>
      </c>
      <c r="G20" s="290"/>
      <c r="H20" s="411"/>
      <c r="I20" s="4" t="s">
        <v>29</v>
      </c>
      <c r="J20" s="5">
        <v>800</v>
      </c>
      <c r="K20" s="6">
        <v>1</v>
      </c>
      <c r="L20" s="291">
        <f>+J20*K20</f>
        <v>800</v>
      </c>
      <c r="M20" s="28"/>
      <c r="N20" s="411"/>
      <c r="O20" s="4" t="s">
        <v>29</v>
      </c>
      <c r="P20" s="5">
        <v>800</v>
      </c>
      <c r="Q20" s="6">
        <v>1</v>
      </c>
      <c r="R20" s="291">
        <f t="shared" si="5"/>
        <v>800</v>
      </c>
    </row>
    <row r="21" spans="2:18" s="292" customFormat="1" ht="15.75" customHeight="1" x14ac:dyDescent="0.3">
      <c r="B21" s="418"/>
      <c r="C21" s="135" t="s">
        <v>73</v>
      </c>
      <c r="D21" s="2"/>
      <c r="E21" s="3"/>
      <c r="F21" s="280">
        <f t="shared" si="2"/>
        <v>0</v>
      </c>
      <c r="G21" s="290"/>
      <c r="H21" s="409">
        <v>6</v>
      </c>
      <c r="I21" s="293" t="s">
        <v>18</v>
      </c>
      <c r="J21" s="294"/>
      <c r="K21" s="295"/>
      <c r="L21" s="296"/>
      <c r="M21" s="28"/>
      <c r="N21" s="409">
        <v>11</v>
      </c>
      <c r="O21" s="279" t="s">
        <v>29</v>
      </c>
      <c r="P21" s="276"/>
      <c r="Q21" s="277"/>
      <c r="R21" s="278"/>
    </row>
    <row r="22" spans="2:18" ht="18.75" customHeight="1" x14ac:dyDescent="0.25">
      <c r="B22" s="418"/>
      <c r="C22" s="135" t="s">
        <v>73</v>
      </c>
      <c r="D22" s="2"/>
      <c r="E22" s="3"/>
      <c r="F22" s="280">
        <f t="shared" si="2"/>
        <v>0</v>
      </c>
      <c r="H22" s="410"/>
      <c r="I22" s="1" t="s">
        <v>14</v>
      </c>
      <c r="J22" s="2">
        <v>800</v>
      </c>
      <c r="K22" s="3">
        <v>1</v>
      </c>
      <c r="L22" s="280">
        <f>+J22*K22</f>
        <v>800</v>
      </c>
      <c r="N22" s="410"/>
      <c r="O22" s="1" t="s">
        <v>30</v>
      </c>
      <c r="P22" s="2">
        <v>800</v>
      </c>
      <c r="Q22" s="3">
        <v>1</v>
      </c>
      <c r="R22" s="280">
        <f t="shared" ref="R22:R28" si="7">+P22*Q22</f>
        <v>800</v>
      </c>
    </row>
    <row r="23" spans="2:18" s="292" customFormat="1" ht="15" customHeight="1" x14ac:dyDescent="0.25">
      <c r="B23" s="418"/>
      <c r="C23" s="135" t="s">
        <v>73</v>
      </c>
      <c r="D23" s="2"/>
      <c r="E23" s="3"/>
      <c r="F23" s="280">
        <f t="shared" si="2"/>
        <v>0</v>
      </c>
      <c r="G23" s="290"/>
      <c r="H23" s="410"/>
      <c r="I23" s="1" t="s">
        <v>15</v>
      </c>
      <c r="J23" s="2">
        <v>800</v>
      </c>
      <c r="K23" s="3">
        <v>1</v>
      </c>
      <c r="L23" s="280">
        <f t="shared" ref="L23:L25" si="8">+J23*K23</f>
        <v>800</v>
      </c>
      <c r="M23" s="28"/>
      <c r="N23" s="410"/>
      <c r="O23" s="1" t="s">
        <v>31</v>
      </c>
      <c r="P23" s="2">
        <v>800</v>
      </c>
      <c r="Q23" s="3">
        <v>1</v>
      </c>
      <c r="R23" s="280">
        <f t="shared" si="7"/>
        <v>800</v>
      </c>
    </row>
    <row r="24" spans="2:18" s="292" customFormat="1" ht="15.75" customHeight="1" thickBot="1" x14ac:dyDescent="0.3">
      <c r="B24" s="418"/>
      <c r="C24" s="318"/>
      <c r="D24" s="319"/>
      <c r="E24" s="320"/>
      <c r="F24" s="297"/>
      <c r="G24" s="290"/>
      <c r="H24" s="410"/>
      <c r="I24" s="1" t="s">
        <v>29</v>
      </c>
      <c r="J24" s="2">
        <v>800</v>
      </c>
      <c r="K24" s="3">
        <v>1</v>
      </c>
      <c r="L24" s="280">
        <f t="shared" si="8"/>
        <v>800</v>
      </c>
      <c r="M24" s="28"/>
      <c r="N24" s="410"/>
      <c r="O24" s="1" t="s">
        <v>40</v>
      </c>
      <c r="P24" s="2">
        <v>800</v>
      </c>
      <c r="Q24" s="3">
        <v>1</v>
      </c>
      <c r="R24" s="280">
        <f t="shared" si="7"/>
        <v>800</v>
      </c>
    </row>
    <row r="25" spans="2:18" s="292" customFormat="1" ht="15.75" customHeight="1" thickBot="1" x14ac:dyDescent="0.3">
      <c r="B25" s="418"/>
      <c r="F25" s="298"/>
      <c r="G25" s="290"/>
      <c r="H25" s="410"/>
      <c r="I25" s="1" t="s">
        <v>29</v>
      </c>
      <c r="J25" s="2">
        <v>800</v>
      </c>
      <c r="K25" s="3">
        <v>1</v>
      </c>
      <c r="L25" s="280">
        <f t="shared" si="8"/>
        <v>800</v>
      </c>
      <c r="M25" s="28"/>
      <c r="N25" s="410"/>
      <c r="O25" s="1" t="s">
        <v>42</v>
      </c>
      <c r="P25" s="2">
        <v>800</v>
      </c>
      <c r="Q25" s="3">
        <v>1</v>
      </c>
      <c r="R25" s="280">
        <f t="shared" si="7"/>
        <v>800</v>
      </c>
    </row>
    <row r="26" spans="2:18" s="292" customFormat="1" ht="24" customHeight="1" thickBot="1" x14ac:dyDescent="0.4">
      <c r="B26" s="419"/>
      <c r="C26" s="426" t="s">
        <v>153</v>
      </c>
      <c r="D26" s="394"/>
      <c r="E26" s="394"/>
      <c r="F26" s="299">
        <f>SUM(F10:F24)</f>
        <v>0</v>
      </c>
      <c r="G26" s="290"/>
      <c r="H26" s="410"/>
      <c r="I26" s="1" t="s">
        <v>29</v>
      </c>
      <c r="J26" s="2">
        <v>800</v>
      </c>
      <c r="K26" s="3">
        <v>1</v>
      </c>
      <c r="L26" s="280">
        <f>+J26*K26</f>
        <v>800</v>
      </c>
      <c r="M26" s="28"/>
      <c r="N26" s="410"/>
      <c r="O26" s="1" t="s">
        <v>41</v>
      </c>
      <c r="P26" s="2">
        <v>800</v>
      </c>
      <c r="Q26" s="3">
        <v>1</v>
      </c>
      <c r="R26" s="280">
        <f t="shared" si="7"/>
        <v>800</v>
      </c>
    </row>
    <row r="27" spans="2:18" ht="19.5" customHeight="1" thickBot="1" x14ac:dyDescent="0.3">
      <c r="D27" s="28"/>
      <c r="E27" s="28"/>
      <c r="F27" s="28"/>
      <c r="H27" s="410"/>
      <c r="I27" s="1" t="s">
        <v>29</v>
      </c>
      <c r="J27" s="2">
        <v>800</v>
      </c>
      <c r="K27" s="3">
        <v>1</v>
      </c>
      <c r="L27" s="280">
        <f t="shared" ref="L27:L28" si="9">+J27*K27</f>
        <v>800</v>
      </c>
      <c r="N27" s="410"/>
      <c r="O27" s="1" t="s">
        <v>43</v>
      </c>
      <c r="P27" s="2">
        <v>800</v>
      </c>
      <c r="Q27" s="3">
        <v>1</v>
      </c>
      <c r="R27" s="280">
        <f t="shared" si="7"/>
        <v>800</v>
      </c>
    </row>
    <row r="28" spans="2:18" s="292" customFormat="1" ht="15" customHeight="1" thickBot="1" x14ac:dyDescent="0.3">
      <c r="B28" s="412">
        <v>2</v>
      </c>
      <c r="C28" s="420" t="s">
        <v>156</v>
      </c>
      <c r="D28" s="421"/>
      <c r="E28" s="421"/>
      <c r="F28" s="422"/>
      <c r="G28" s="290"/>
      <c r="H28" s="411"/>
      <c r="I28" s="4" t="s">
        <v>29</v>
      </c>
      <c r="J28" s="5">
        <v>800</v>
      </c>
      <c r="K28" s="6">
        <v>1</v>
      </c>
      <c r="L28" s="291">
        <f t="shared" si="9"/>
        <v>800</v>
      </c>
      <c r="M28" s="28"/>
      <c r="N28" s="410"/>
      <c r="O28" s="7" t="s">
        <v>44</v>
      </c>
      <c r="P28" s="2">
        <v>800</v>
      </c>
      <c r="Q28" s="3">
        <v>1</v>
      </c>
      <c r="R28" s="300">
        <f t="shared" si="7"/>
        <v>800</v>
      </c>
    </row>
    <row r="29" spans="2:18" s="292" customFormat="1" ht="15.75" customHeight="1" thickBot="1" x14ac:dyDescent="0.35">
      <c r="B29" s="410"/>
      <c r="C29" s="423"/>
      <c r="D29" s="424"/>
      <c r="E29" s="424"/>
      <c r="F29" s="425"/>
      <c r="G29" s="290"/>
      <c r="H29" s="409">
        <v>7</v>
      </c>
      <c r="I29" s="275" t="s">
        <v>32</v>
      </c>
      <c r="J29" s="276"/>
      <c r="K29" s="277"/>
      <c r="L29" s="278"/>
      <c r="M29" s="28"/>
      <c r="N29" s="410"/>
      <c r="O29" s="7" t="s">
        <v>29</v>
      </c>
      <c r="P29" s="2">
        <v>800</v>
      </c>
      <c r="Q29" s="3">
        <v>1</v>
      </c>
      <c r="R29" s="300">
        <f t="shared" ref="R29:R34" si="10">+P29*Q29</f>
        <v>800</v>
      </c>
    </row>
    <row r="30" spans="2:18" s="292" customFormat="1" ht="15.75" customHeight="1" x14ac:dyDescent="0.25">
      <c r="B30" s="410"/>
      <c r="C30" s="301" t="s">
        <v>151</v>
      </c>
      <c r="D30" s="276"/>
      <c r="E30" s="277"/>
      <c r="F30" s="278"/>
      <c r="G30" s="290"/>
      <c r="H30" s="410"/>
      <c r="I30" s="1" t="s">
        <v>33</v>
      </c>
      <c r="J30" s="2">
        <v>800</v>
      </c>
      <c r="K30" s="3">
        <v>1</v>
      </c>
      <c r="L30" s="280">
        <f t="shared" ref="L30:L37" si="11">+J30*K30</f>
        <v>800</v>
      </c>
      <c r="M30" s="28"/>
      <c r="N30" s="410"/>
      <c r="O30" s="7" t="s">
        <v>29</v>
      </c>
      <c r="P30" s="2">
        <v>800</v>
      </c>
      <c r="Q30" s="3">
        <v>1</v>
      </c>
      <c r="R30" s="300">
        <f t="shared" si="10"/>
        <v>800</v>
      </c>
    </row>
    <row r="31" spans="2:18" s="292" customFormat="1" ht="15.75" customHeight="1" x14ac:dyDescent="0.25">
      <c r="B31" s="410"/>
      <c r="C31" s="302" t="s">
        <v>150</v>
      </c>
      <c r="D31" s="287"/>
      <c r="E31" s="288"/>
      <c r="F31" s="289"/>
      <c r="G31" s="290"/>
      <c r="H31" s="410"/>
      <c r="I31" s="1" t="s">
        <v>34</v>
      </c>
      <c r="J31" s="2">
        <v>800</v>
      </c>
      <c r="K31" s="3">
        <v>1</v>
      </c>
      <c r="L31" s="280">
        <f t="shared" si="11"/>
        <v>800</v>
      </c>
      <c r="M31" s="28"/>
      <c r="N31" s="410"/>
      <c r="O31" s="7" t="s">
        <v>29</v>
      </c>
      <c r="P31" s="2">
        <v>800</v>
      </c>
      <c r="Q31" s="3">
        <v>1</v>
      </c>
      <c r="R31" s="300">
        <f t="shared" si="10"/>
        <v>800</v>
      </c>
    </row>
    <row r="32" spans="2:18" ht="18.75" customHeight="1" x14ac:dyDescent="0.25">
      <c r="B32" s="410"/>
      <c r="C32" s="1" t="s">
        <v>73</v>
      </c>
      <c r="D32" s="2">
        <v>22600</v>
      </c>
      <c r="E32" s="3">
        <v>1</v>
      </c>
      <c r="F32" s="280">
        <f t="shared" ref="F32:F39" si="12">+D32*E32</f>
        <v>22600</v>
      </c>
      <c r="H32" s="410"/>
      <c r="I32" s="1" t="s">
        <v>35</v>
      </c>
      <c r="J32" s="2">
        <v>800</v>
      </c>
      <c r="K32" s="3">
        <v>1</v>
      </c>
      <c r="L32" s="280">
        <f t="shared" si="11"/>
        <v>800</v>
      </c>
      <c r="N32" s="410"/>
      <c r="O32" s="7" t="s">
        <v>29</v>
      </c>
      <c r="P32" s="2">
        <v>800</v>
      </c>
      <c r="Q32" s="3">
        <v>1</v>
      </c>
      <c r="R32" s="300">
        <f t="shared" si="10"/>
        <v>800</v>
      </c>
    </row>
    <row r="33" spans="2:18" s="292" customFormat="1" ht="15" customHeight="1" x14ac:dyDescent="0.25">
      <c r="B33" s="410"/>
      <c r="C33" s="1" t="s">
        <v>73</v>
      </c>
      <c r="D33" s="2"/>
      <c r="E33" s="3"/>
      <c r="F33" s="280">
        <f t="shared" si="12"/>
        <v>0</v>
      </c>
      <c r="G33" s="290"/>
      <c r="H33" s="410"/>
      <c r="I33" s="1" t="s">
        <v>36</v>
      </c>
      <c r="J33" s="2">
        <v>800</v>
      </c>
      <c r="K33" s="3">
        <v>1</v>
      </c>
      <c r="L33" s="280">
        <f t="shared" si="11"/>
        <v>800</v>
      </c>
      <c r="M33" s="28"/>
      <c r="N33" s="410"/>
      <c r="O33" s="7" t="s">
        <v>29</v>
      </c>
      <c r="P33" s="2">
        <v>800</v>
      </c>
      <c r="Q33" s="3">
        <v>1</v>
      </c>
      <c r="R33" s="300">
        <f t="shared" si="10"/>
        <v>800</v>
      </c>
    </row>
    <row r="34" spans="2:18" s="292" customFormat="1" ht="15" customHeight="1" x14ac:dyDescent="0.25">
      <c r="B34" s="410"/>
      <c r="C34" s="1" t="s">
        <v>73</v>
      </c>
      <c r="D34" s="2"/>
      <c r="E34" s="3"/>
      <c r="F34" s="280">
        <f t="shared" si="12"/>
        <v>0</v>
      </c>
      <c r="G34" s="290"/>
      <c r="H34" s="410"/>
      <c r="I34" s="7" t="s">
        <v>37</v>
      </c>
      <c r="J34" s="2">
        <v>800</v>
      </c>
      <c r="K34" s="3">
        <v>1</v>
      </c>
      <c r="L34" s="300">
        <f t="shared" si="11"/>
        <v>800</v>
      </c>
      <c r="M34" s="28"/>
      <c r="N34" s="410"/>
      <c r="O34" s="7" t="s">
        <v>29</v>
      </c>
      <c r="P34" s="2">
        <v>800</v>
      </c>
      <c r="Q34" s="3">
        <v>1</v>
      </c>
      <c r="R34" s="300">
        <f t="shared" si="10"/>
        <v>800</v>
      </c>
    </row>
    <row r="35" spans="2:18" s="292" customFormat="1" ht="15" customHeight="1" thickBot="1" x14ac:dyDescent="0.3">
      <c r="B35" s="410"/>
      <c r="C35" s="1" t="s">
        <v>73</v>
      </c>
      <c r="D35" s="2"/>
      <c r="E35" s="3"/>
      <c r="F35" s="280">
        <f t="shared" si="12"/>
        <v>0</v>
      </c>
      <c r="G35" s="290"/>
      <c r="H35" s="410"/>
      <c r="I35" s="7" t="s">
        <v>29</v>
      </c>
      <c r="J35" s="2">
        <v>800</v>
      </c>
      <c r="K35" s="3">
        <v>1</v>
      </c>
      <c r="L35" s="300">
        <f t="shared" si="11"/>
        <v>800</v>
      </c>
      <c r="M35" s="28"/>
      <c r="N35" s="411"/>
      <c r="O35" s="4" t="s">
        <v>29</v>
      </c>
      <c r="P35" s="5">
        <v>800</v>
      </c>
      <c r="Q35" s="6">
        <v>1</v>
      </c>
      <c r="R35" s="291">
        <f t="shared" ref="R35" si="13">+P35*Q35</f>
        <v>800</v>
      </c>
    </row>
    <row r="36" spans="2:18" s="292" customFormat="1" ht="15" customHeight="1" thickBot="1" x14ac:dyDescent="0.3">
      <c r="B36" s="410"/>
      <c r="C36" s="1" t="s">
        <v>73</v>
      </c>
      <c r="D36" s="2"/>
      <c r="E36" s="3"/>
      <c r="F36" s="280">
        <f t="shared" si="12"/>
        <v>0</v>
      </c>
      <c r="G36" s="290"/>
      <c r="H36" s="410"/>
      <c r="I36" s="7" t="s">
        <v>29</v>
      </c>
      <c r="J36" s="2">
        <v>800</v>
      </c>
      <c r="K36" s="3">
        <v>1</v>
      </c>
      <c r="L36" s="300">
        <f t="shared" si="11"/>
        <v>800</v>
      </c>
      <c r="M36" s="28"/>
    </row>
    <row r="37" spans="2:18" s="292" customFormat="1" ht="15.75" customHeight="1" thickBot="1" x14ac:dyDescent="0.3">
      <c r="B37" s="410"/>
      <c r="C37" s="1" t="s">
        <v>73</v>
      </c>
      <c r="D37" s="2"/>
      <c r="E37" s="3"/>
      <c r="F37" s="280">
        <f t="shared" si="12"/>
        <v>0</v>
      </c>
      <c r="G37" s="290"/>
      <c r="H37" s="411"/>
      <c r="I37" s="4" t="s">
        <v>29</v>
      </c>
      <c r="J37" s="5">
        <v>800</v>
      </c>
      <c r="K37" s="6">
        <v>1</v>
      </c>
      <c r="L37" s="291">
        <f t="shared" si="11"/>
        <v>800</v>
      </c>
      <c r="M37" s="28"/>
      <c r="N37" s="413">
        <v>12</v>
      </c>
      <c r="O37" s="397" t="s">
        <v>165</v>
      </c>
      <c r="P37" s="397"/>
      <c r="Q37" s="397"/>
      <c r="R37" s="398"/>
    </row>
    <row r="38" spans="2:18" ht="18.75" customHeight="1" x14ac:dyDescent="0.3">
      <c r="B38" s="410"/>
      <c r="C38" s="1" t="s">
        <v>73</v>
      </c>
      <c r="D38" s="2"/>
      <c r="E38" s="3"/>
      <c r="F38" s="280">
        <f t="shared" si="12"/>
        <v>0</v>
      </c>
      <c r="H38" s="409">
        <v>8</v>
      </c>
      <c r="I38" s="275" t="s">
        <v>21</v>
      </c>
      <c r="J38" s="276"/>
      <c r="K38" s="277"/>
      <c r="L38" s="278"/>
      <c r="N38" s="414"/>
      <c r="O38" s="399"/>
      <c r="P38" s="399"/>
      <c r="Q38" s="399"/>
      <c r="R38" s="400"/>
    </row>
    <row r="39" spans="2:18" s="292" customFormat="1" ht="15" customHeight="1" x14ac:dyDescent="0.25">
      <c r="B39" s="410"/>
      <c r="C39" s="1" t="s">
        <v>73</v>
      </c>
      <c r="D39" s="2"/>
      <c r="E39" s="3"/>
      <c r="F39" s="280">
        <f t="shared" si="12"/>
        <v>0</v>
      </c>
      <c r="G39" s="290"/>
      <c r="H39" s="410"/>
      <c r="I39" s="1" t="s">
        <v>22</v>
      </c>
      <c r="J39" s="2">
        <v>800</v>
      </c>
      <c r="K39" s="3">
        <v>1</v>
      </c>
      <c r="L39" s="280">
        <f t="shared" ref="L39:L42" si="14">+J39*K39</f>
        <v>800</v>
      </c>
      <c r="M39" s="28"/>
      <c r="N39" s="414"/>
      <c r="O39" s="399"/>
      <c r="P39" s="399"/>
      <c r="Q39" s="399"/>
      <c r="R39" s="400"/>
    </row>
    <row r="40" spans="2:18" s="292" customFormat="1" ht="15" customHeight="1" thickBot="1" x14ac:dyDescent="0.3">
      <c r="B40" s="410"/>
      <c r="C40" s="303"/>
      <c r="D40" s="28"/>
      <c r="E40" s="28"/>
      <c r="F40" s="304"/>
      <c r="G40" s="290"/>
      <c r="H40" s="410"/>
      <c r="I40" s="1" t="s">
        <v>78</v>
      </c>
      <c r="J40" s="2">
        <v>800</v>
      </c>
      <c r="K40" s="3">
        <v>1</v>
      </c>
      <c r="L40" s="280">
        <f t="shared" si="14"/>
        <v>800</v>
      </c>
      <c r="M40" s="28"/>
      <c r="N40" s="414"/>
      <c r="O40" s="399"/>
      <c r="P40" s="399"/>
      <c r="Q40" s="399"/>
      <c r="R40" s="400"/>
    </row>
    <row r="41" spans="2:18" s="292" customFormat="1" ht="24" customHeight="1" thickBot="1" x14ac:dyDescent="0.4">
      <c r="B41" s="410"/>
      <c r="C41" s="393" t="s">
        <v>154</v>
      </c>
      <c r="D41" s="394"/>
      <c r="E41" s="394"/>
      <c r="F41" s="299">
        <f>IF(F26&gt;0,0,SUM(F32:F39))</f>
        <v>22600</v>
      </c>
      <c r="G41" s="290"/>
      <c r="H41" s="410"/>
      <c r="I41" s="1" t="s">
        <v>29</v>
      </c>
      <c r="J41" s="2">
        <v>800</v>
      </c>
      <c r="K41" s="3">
        <v>1</v>
      </c>
      <c r="L41" s="280">
        <f t="shared" si="14"/>
        <v>800</v>
      </c>
      <c r="M41" s="28"/>
      <c r="N41" s="414"/>
      <c r="O41" s="399"/>
      <c r="P41" s="399"/>
      <c r="Q41" s="399"/>
      <c r="R41" s="400"/>
    </row>
    <row r="42" spans="2:18" s="292" customFormat="1" ht="15.75" customHeight="1" thickBot="1" x14ac:dyDescent="0.3">
      <c r="B42" s="410"/>
      <c r="C42" s="303"/>
      <c r="D42" s="28"/>
      <c r="E42" s="28"/>
      <c r="F42" s="304"/>
      <c r="G42" s="290"/>
      <c r="H42" s="411"/>
      <c r="I42" s="4" t="s">
        <v>29</v>
      </c>
      <c r="J42" s="5">
        <v>800</v>
      </c>
      <c r="K42" s="6">
        <v>1</v>
      </c>
      <c r="L42" s="291">
        <f t="shared" si="14"/>
        <v>800</v>
      </c>
      <c r="M42" s="28"/>
      <c r="N42" s="414"/>
      <c r="O42" s="401"/>
      <c r="P42" s="401"/>
      <c r="Q42" s="401"/>
      <c r="R42" s="402"/>
    </row>
    <row r="43" spans="2:18" s="292" customFormat="1" ht="24" customHeight="1" x14ac:dyDescent="0.3">
      <c r="B43" s="410"/>
      <c r="C43" s="305" t="s">
        <v>152</v>
      </c>
      <c r="D43" s="306"/>
      <c r="E43" s="307"/>
      <c r="F43" s="308"/>
      <c r="G43" s="290"/>
      <c r="H43" s="409">
        <v>9</v>
      </c>
      <c r="I43" s="275" t="s">
        <v>20</v>
      </c>
      <c r="J43" s="276"/>
      <c r="K43" s="277"/>
      <c r="L43" s="278"/>
      <c r="M43" s="28"/>
      <c r="N43" s="414"/>
      <c r="O43" s="309" t="s">
        <v>70</v>
      </c>
      <c r="P43" s="310"/>
      <c r="Q43" s="311"/>
      <c r="R43" s="312"/>
    </row>
    <row r="44" spans="2:18" s="292" customFormat="1" ht="15" customHeight="1" x14ac:dyDescent="0.25">
      <c r="B44" s="410"/>
      <c r="C44" s="302" t="s">
        <v>150</v>
      </c>
      <c r="D44" s="287"/>
      <c r="E44" s="288"/>
      <c r="F44" s="289"/>
      <c r="G44" s="290"/>
      <c r="H44" s="410"/>
      <c r="I44" s="1" t="s">
        <v>19</v>
      </c>
      <c r="J44" s="2">
        <v>800</v>
      </c>
      <c r="K44" s="3">
        <v>1</v>
      </c>
      <c r="L44" s="280">
        <f>+J44*K44</f>
        <v>800</v>
      </c>
      <c r="M44" s="28"/>
      <c r="N44" s="414"/>
      <c r="O44" s="135" t="s">
        <v>157</v>
      </c>
      <c r="P44" s="2">
        <v>800</v>
      </c>
      <c r="Q44" s="3">
        <v>14</v>
      </c>
      <c r="R44" s="313">
        <f>+P44*Q44</f>
        <v>11200</v>
      </c>
    </row>
    <row r="45" spans="2:18" s="292" customFormat="1" ht="15.75" customHeight="1" x14ac:dyDescent="0.25">
      <c r="B45" s="410"/>
      <c r="C45" s="1" t="s">
        <v>73</v>
      </c>
      <c r="D45" s="2">
        <v>11000</v>
      </c>
      <c r="E45" s="3">
        <v>1</v>
      </c>
      <c r="F45" s="280">
        <f>+D45*E45</f>
        <v>11000</v>
      </c>
      <c r="G45" s="290"/>
      <c r="H45" s="410"/>
      <c r="I45" s="1" t="s">
        <v>19</v>
      </c>
      <c r="J45" s="2">
        <v>800</v>
      </c>
      <c r="K45" s="3">
        <v>1</v>
      </c>
      <c r="L45" s="280">
        <f>+J45*K45</f>
        <v>800</v>
      </c>
      <c r="M45" s="28"/>
      <c r="N45" s="414"/>
      <c r="O45" s="135" t="s">
        <v>29</v>
      </c>
      <c r="P45" s="2">
        <v>800</v>
      </c>
      <c r="Q45" s="3">
        <v>14</v>
      </c>
      <c r="R45" s="313">
        <f t="shared" ref="R45:R49" si="15">+P45*Q45</f>
        <v>11200</v>
      </c>
    </row>
    <row r="46" spans="2:18" s="292" customFormat="1" ht="15.75" customHeight="1" x14ac:dyDescent="0.25">
      <c r="B46" s="410"/>
      <c r="C46" s="1" t="s">
        <v>73</v>
      </c>
      <c r="D46" s="2"/>
      <c r="E46" s="3"/>
      <c r="F46" s="280">
        <f t="shared" ref="F46:F49" si="16">+D46*E46</f>
        <v>0</v>
      </c>
      <c r="G46" s="290"/>
      <c r="H46" s="410"/>
      <c r="I46" s="1" t="s">
        <v>29</v>
      </c>
      <c r="J46" s="2">
        <v>800</v>
      </c>
      <c r="K46" s="3">
        <v>1</v>
      </c>
      <c r="L46" s="280">
        <f t="shared" ref="L46:L49" si="17">+J46*K46</f>
        <v>800</v>
      </c>
      <c r="M46" s="28"/>
      <c r="N46" s="414"/>
      <c r="O46" s="135" t="s">
        <v>29</v>
      </c>
      <c r="P46" s="2"/>
      <c r="Q46" s="3"/>
      <c r="R46" s="313">
        <f t="shared" si="15"/>
        <v>0</v>
      </c>
    </row>
    <row r="47" spans="2:18" ht="15.75" customHeight="1" x14ac:dyDescent="0.25">
      <c r="B47" s="410"/>
      <c r="C47" s="1" t="s">
        <v>73</v>
      </c>
      <c r="D47" s="2"/>
      <c r="E47" s="3"/>
      <c r="F47" s="280">
        <f t="shared" si="16"/>
        <v>0</v>
      </c>
      <c r="H47" s="410"/>
      <c r="I47" s="1" t="s">
        <v>29</v>
      </c>
      <c r="J47" s="2">
        <v>800</v>
      </c>
      <c r="K47" s="3">
        <v>1</v>
      </c>
      <c r="L47" s="280">
        <f t="shared" si="17"/>
        <v>800</v>
      </c>
      <c r="N47" s="414"/>
      <c r="O47" s="135" t="s">
        <v>29</v>
      </c>
      <c r="P47" s="2"/>
      <c r="Q47" s="3"/>
      <c r="R47" s="313">
        <f t="shared" si="15"/>
        <v>0</v>
      </c>
    </row>
    <row r="48" spans="2:18" ht="15.75" customHeight="1" x14ac:dyDescent="0.25">
      <c r="B48" s="410"/>
      <c r="C48" s="1" t="s">
        <v>73</v>
      </c>
      <c r="D48" s="2"/>
      <c r="E48" s="3"/>
      <c r="F48" s="280">
        <f t="shared" si="16"/>
        <v>0</v>
      </c>
      <c r="G48" s="290"/>
      <c r="H48" s="410"/>
      <c r="I48" s="1" t="s">
        <v>29</v>
      </c>
      <c r="J48" s="2">
        <v>800</v>
      </c>
      <c r="K48" s="3">
        <v>1</v>
      </c>
      <c r="L48" s="280">
        <f t="shared" si="17"/>
        <v>800</v>
      </c>
      <c r="N48" s="414"/>
      <c r="O48" s="135" t="s">
        <v>29</v>
      </c>
      <c r="P48" s="2"/>
      <c r="Q48" s="3"/>
      <c r="R48" s="313">
        <f t="shared" si="15"/>
        <v>0</v>
      </c>
    </row>
    <row r="49" spans="2:18" ht="15.75" customHeight="1" x14ac:dyDescent="0.25">
      <c r="B49" s="410"/>
      <c r="C49" s="1" t="s">
        <v>73</v>
      </c>
      <c r="D49" s="2"/>
      <c r="E49" s="3"/>
      <c r="F49" s="280">
        <f t="shared" si="16"/>
        <v>0</v>
      </c>
      <c r="G49" s="290"/>
      <c r="H49" s="410"/>
      <c r="I49" s="1" t="s">
        <v>29</v>
      </c>
      <c r="J49" s="2">
        <v>800</v>
      </c>
      <c r="K49" s="3">
        <v>1</v>
      </c>
      <c r="L49" s="280">
        <f t="shared" si="17"/>
        <v>800</v>
      </c>
      <c r="N49" s="414"/>
      <c r="O49" s="135" t="s">
        <v>29</v>
      </c>
      <c r="P49" s="2"/>
      <c r="Q49" s="3"/>
      <c r="R49" s="313">
        <f t="shared" si="15"/>
        <v>0</v>
      </c>
    </row>
    <row r="50" spans="2:18" ht="21.75" customHeight="1" thickBot="1" x14ac:dyDescent="0.3">
      <c r="B50" s="410"/>
      <c r="C50" s="303"/>
      <c r="D50" s="28"/>
      <c r="E50" s="28"/>
      <c r="F50" s="304"/>
      <c r="G50" s="290"/>
      <c r="H50" s="410"/>
      <c r="I50" s="1" t="s">
        <v>29</v>
      </c>
      <c r="J50" s="2">
        <v>800</v>
      </c>
      <c r="K50" s="3">
        <v>1</v>
      </c>
      <c r="L50" s="280">
        <f>+J50*K50</f>
        <v>800</v>
      </c>
      <c r="N50" s="414"/>
      <c r="R50" s="304"/>
    </row>
    <row r="51" spans="2:18" s="292" customFormat="1" ht="21.75" customHeight="1" thickBot="1" x14ac:dyDescent="0.4">
      <c r="B51" s="411"/>
      <c r="C51" s="393" t="s">
        <v>164</v>
      </c>
      <c r="D51" s="394"/>
      <c r="E51" s="394"/>
      <c r="F51" s="299">
        <f>IF(F26&gt;0,0,SUM(F45:F49))</f>
        <v>11000</v>
      </c>
      <c r="G51" s="290"/>
      <c r="H51" s="411"/>
      <c r="I51" s="4" t="s">
        <v>79</v>
      </c>
      <c r="J51" s="5">
        <v>800</v>
      </c>
      <c r="K51" s="6">
        <v>1</v>
      </c>
      <c r="L51" s="291">
        <f>+J51*K51</f>
        <v>800</v>
      </c>
      <c r="M51" s="28"/>
      <c r="N51" s="415"/>
      <c r="O51" s="403" t="s">
        <v>162</v>
      </c>
      <c r="P51" s="404"/>
      <c r="Q51" s="405"/>
      <c r="R51" s="314">
        <f>SUM(R44:R49)</f>
        <v>22400</v>
      </c>
    </row>
    <row r="52" spans="2:18" ht="15.75" customHeight="1" thickBot="1" x14ac:dyDescent="0.3">
      <c r="J52" s="269"/>
      <c r="K52" s="26"/>
      <c r="L52" s="269"/>
    </row>
    <row r="53" spans="2:18" ht="24" thickBot="1" x14ac:dyDescent="0.4">
      <c r="C53" s="416" t="s">
        <v>158</v>
      </c>
      <c r="D53" s="417"/>
      <c r="E53" s="417"/>
      <c r="F53" s="299">
        <f>+IF((F41+F51)&gt;0,0,F26)</f>
        <v>0</v>
      </c>
      <c r="I53" s="395" t="s">
        <v>161</v>
      </c>
      <c r="J53" s="396"/>
      <c r="K53" s="396"/>
      <c r="L53" s="299">
        <f>SUM(L7:L51,R7:R35)</f>
        <v>52800</v>
      </c>
      <c r="N53" s="387" t="s">
        <v>193</v>
      </c>
      <c r="O53" s="406" t="s">
        <v>190</v>
      </c>
      <c r="P53" s="407"/>
      <c r="Q53" s="408"/>
      <c r="R53" s="321">
        <v>1</v>
      </c>
    </row>
    <row r="54" spans="2:18" ht="15.75" thickBot="1" x14ac:dyDescent="0.3">
      <c r="J54" s="269"/>
      <c r="K54" s="26"/>
      <c r="L54" s="269"/>
      <c r="N54" s="388"/>
      <c r="P54" s="271"/>
      <c r="R54" s="315"/>
    </row>
    <row r="55" spans="2:18" s="292" customFormat="1" ht="24" thickBot="1" x14ac:dyDescent="0.4">
      <c r="C55" s="416" t="s">
        <v>159</v>
      </c>
      <c r="D55" s="417"/>
      <c r="E55" s="417"/>
      <c r="F55" s="299">
        <f>IF(F$26&gt;0,0,F41)</f>
        <v>22600</v>
      </c>
      <c r="I55" s="395" t="s">
        <v>166</v>
      </c>
      <c r="J55" s="396"/>
      <c r="K55" s="396"/>
      <c r="L55" s="299">
        <f>+L53+R51</f>
        <v>75200</v>
      </c>
      <c r="M55" s="28"/>
      <c r="N55" s="388"/>
      <c r="O55" s="403" t="s">
        <v>191</v>
      </c>
      <c r="P55" s="404"/>
      <c r="Q55" s="405"/>
      <c r="R55" s="322">
        <f>IF(R53=1,ΥΠΟΛΟΓΙΣΜΟΙ!I269,R51*22%)</f>
        <v>3772</v>
      </c>
    </row>
    <row r="56" spans="2:18" s="292" customFormat="1" ht="15.75" thickBot="1" x14ac:dyDescent="0.3">
      <c r="D56" s="316"/>
      <c r="F56" s="316"/>
      <c r="I56" s="28"/>
      <c r="J56" s="28"/>
      <c r="K56" s="28"/>
      <c r="L56" s="28"/>
      <c r="M56" s="28"/>
      <c r="N56" s="388"/>
      <c r="O56" s="28"/>
      <c r="P56" s="28"/>
      <c r="Q56" s="28"/>
      <c r="R56" s="210"/>
    </row>
    <row r="57" spans="2:18" s="292" customFormat="1" ht="24" thickBot="1" x14ac:dyDescent="0.4">
      <c r="C57" s="416" t="s">
        <v>160</v>
      </c>
      <c r="D57" s="417"/>
      <c r="E57" s="417"/>
      <c r="F57" s="299">
        <f>IF(F$26&gt;0,0,F51)</f>
        <v>11000</v>
      </c>
      <c r="I57" s="393" t="s">
        <v>163</v>
      </c>
      <c r="J57" s="394"/>
      <c r="K57" s="394"/>
      <c r="L57" s="299">
        <f>+L55+F57+F55+F53</f>
        <v>108800</v>
      </c>
      <c r="M57" s="28"/>
      <c r="N57" s="389"/>
      <c r="O57" s="390" t="s">
        <v>192</v>
      </c>
      <c r="P57" s="391"/>
      <c r="Q57" s="392"/>
      <c r="R57" s="317">
        <f>+R51-R55</f>
        <v>18628</v>
      </c>
    </row>
    <row r="58" spans="2:18" s="292" customFormat="1" x14ac:dyDescent="0.25">
      <c r="D58" s="316"/>
      <c r="F58" s="316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2:18" s="292" customFormat="1" x14ac:dyDescent="0.25">
      <c r="J59" s="316"/>
      <c r="L59" s="316"/>
      <c r="M59" s="28"/>
      <c r="N59" s="28"/>
    </row>
    <row r="60" spans="2:18" ht="5.25" customHeight="1" x14ac:dyDescent="0.25"/>
    <row r="62" spans="2:18" s="292" customFormat="1" x14ac:dyDescent="0.25">
      <c r="J62" s="316"/>
      <c r="L62" s="316"/>
      <c r="M62" s="28"/>
    </row>
    <row r="63" spans="2:18" s="292" customFormat="1" x14ac:dyDescent="0.25">
      <c r="J63" s="316"/>
      <c r="L63" s="316"/>
      <c r="M63" s="28"/>
    </row>
    <row r="64" spans="2:18" s="292" customFormat="1" x14ac:dyDescent="0.25">
      <c r="J64" s="316"/>
      <c r="L64" s="316"/>
      <c r="M64" s="28"/>
    </row>
    <row r="65" spans="10:14" s="292" customFormat="1" x14ac:dyDescent="0.25">
      <c r="J65" s="316"/>
      <c r="L65" s="316"/>
      <c r="M65" s="28"/>
    </row>
    <row r="66" spans="10:14" s="292" customFormat="1" x14ac:dyDescent="0.25">
      <c r="J66" s="316"/>
      <c r="L66" s="316"/>
      <c r="M66" s="28"/>
    </row>
    <row r="67" spans="10:14" s="292" customFormat="1" x14ac:dyDescent="0.25">
      <c r="J67" s="316"/>
      <c r="L67" s="316"/>
      <c r="M67" s="28"/>
    </row>
    <row r="68" spans="10:14" s="292" customFormat="1" x14ac:dyDescent="0.25">
      <c r="J68" s="316"/>
      <c r="L68" s="316"/>
      <c r="M68" s="28"/>
      <c r="N68" s="28"/>
    </row>
    <row r="69" spans="10:14" ht="5.25" customHeight="1" x14ac:dyDescent="0.25"/>
    <row r="74" spans="10:14" s="292" customFormat="1" x14ac:dyDescent="0.25">
      <c r="J74" s="316"/>
      <c r="L74" s="316"/>
      <c r="M74" s="28"/>
      <c r="N74" s="28"/>
    </row>
    <row r="75" spans="10:14" ht="5.25" customHeight="1" x14ac:dyDescent="0.25"/>
    <row r="77" spans="10:14" s="292" customFormat="1" x14ac:dyDescent="0.25">
      <c r="J77" s="316"/>
      <c r="L77" s="316"/>
      <c r="M77" s="28"/>
      <c r="N77" s="28"/>
    </row>
    <row r="78" spans="10:14" s="292" customFormat="1" x14ac:dyDescent="0.25">
      <c r="J78" s="316"/>
      <c r="L78" s="316"/>
      <c r="M78" s="28"/>
      <c r="N78" s="28"/>
    </row>
    <row r="79" spans="10:14" s="292" customFormat="1" x14ac:dyDescent="0.25">
      <c r="J79" s="316"/>
      <c r="L79" s="316"/>
      <c r="M79" s="28"/>
      <c r="N79" s="28"/>
    </row>
    <row r="80" spans="10:14" s="292" customFormat="1" x14ac:dyDescent="0.25">
      <c r="J80" s="316"/>
      <c r="L80" s="316"/>
      <c r="M80" s="28"/>
      <c r="N80" s="28"/>
    </row>
    <row r="81" spans="4:14" s="292" customFormat="1" x14ac:dyDescent="0.25">
      <c r="J81" s="316"/>
      <c r="L81" s="316"/>
      <c r="M81" s="28"/>
      <c r="N81" s="28"/>
    </row>
    <row r="82" spans="4:14" s="292" customFormat="1" x14ac:dyDescent="0.25">
      <c r="J82" s="316"/>
      <c r="L82" s="316"/>
      <c r="M82" s="28"/>
      <c r="N82" s="28"/>
    </row>
    <row r="83" spans="4:14" s="292" customFormat="1" x14ac:dyDescent="0.25">
      <c r="J83" s="316"/>
      <c r="L83" s="316"/>
      <c r="M83" s="28"/>
      <c r="N83" s="28"/>
    </row>
    <row r="84" spans="4:14" s="292" customFormat="1" x14ac:dyDescent="0.25">
      <c r="J84" s="316"/>
      <c r="L84" s="316"/>
      <c r="M84" s="28"/>
      <c r="N84" s="28"/>
    </row>
    <row r="85" spans="4:14" s="292" customFormat="1" x14ac:dyDescent="0.25">
      <c r="J85" s="316"/>
      <c r="L85" s="316"/>
      <c r="M85" s="28"/>
      <c r="N85" s="28"/>
    </row>
    <row r="86" spans="4:14" s="292" customFormat="1" x14ac:dyDescent="0.25">
      <c r="D86" s="316"/>
      <c r="F86" s="316"/>
      <c r="J86" s="316"/>
      <c r="L86" s="316"/>
      <c r="M86" s="28"/>
      <c r="N86" s="28"/>
    </row>
    <row r="87" spans="4:14" s="292" customFormat="1" x14ac:dyDescent="0.25">
      <c r="D87" s="316"/>
      <c r="F87" s="316"/>
      <c r="J87" s="316"/>
      <c r="L87" s="316"/>
      <c r="M87" s="28"/>
      <c r="N87" s="28"/>
    </row>
    <row r="88" spans="4:14" s="292" customFormat="1" x14ac:dyDescent="0.25">
      <c r="D88" s="316"/>
      <c r="F88" s="316"/>
      <c r="J88" s="316"/>
      <c r="L88" s="316"/>
      <c r="M88" s="28"/>
      <c r="N88" s="28"/>
    </row>
    <row r="89" spans="4:14" s="292" customFormat="1" x14ac:dyDescent="0.25">
      <c r="D89" s="316"/>
      <c r="F89" s="316"/>
      <c r="J89" s="316"/>
      <c r="L89" s="316"/>
      <c r="M89" s="28"/>
      <c r="N89" s="28"/>
    </row>
    <row r="90" spans="4:14" s="292" customFormat="1" ht="5.25" customHeight="1" x14ac:dyDescent="0.25">
      <c r="D90" s="316"/>
      <c r="F90" s="316"/>
      <c r="J90" s="316"/>
      <c r="L90" s="316"/>
      <c r="M90" s="28"/>
      <c r="N90" s="28"/>
    </row>
    <row r="91" spans="4:14" s="292" customFormat="1" x14ac:dyDescent="0.25">
      <c r="D91" s="316"/>
      <c r="F91" s="316"/>
      <c r="J91" s="316"/>
      <c r="L91" s="316"/>
      <c r="M91" s="28"/>
      <c r="N91" s="28"/>
    </row>
    <row r="92" spans="4:14" s="292" customFormat="1" x14ac:dyDescent="0.25">
      <c r="D92" s="316"/>
      <c r="F92" s="316"/>
      <c r="J92" s="316"/>
      <c r="L92" s="316"/>
      <c r="M92" s="28"/>
      <c r="N92" s="28"/>
    </row>
    <row r="93" spans="4:14" s="292" customFormat="1" x14ac:dyDescent="0.25">
      <c r="D93" s="316"/>
      <c r="F93" s="316"/>
      <c r="J93" s="316"/>
      <c r="L93" s="316"/>
      <c r="M93" s="28"/>
      <c r="N93" s="28"/>
    </row>
    <row r="94" spans="4:14" s="292" customFormat="1" x14ac:dyDescent="0.25">
      <c r="D94" s="316"/>
      <c r="F94" s="316"/>
      <c r="J94" s="316"/>
      <c r="L94" s="316"/>
      <c r="M94" s="28"/>
      <c r="N94" s="28"/>
    </row>
    <row r="95" spans="4:14" s="292" customFormat="1" x14ac:dyDescent="0.25">
      <c r="D95" s="316"/>
      <c r="F95" s="316"/>
      <c r="J95" s="316"/>
      <c r="L95" s="316"/>
      <c r="M95" s="28"/>
      <c r="N95" s="28"/>
    </row>
  </sheetData>
  <sheetProtection algorithmName="SHA-512" hashValue="2TzUq6FPsV2kO7ARz993+9+SfutwJPfACu4iKggoIPb25fxGD8NWy6p5dqgyPBjWiTR4bT3QAqACyDvwbFeC7Q==" saltValue="S2jsUkO93DJiN+GWA0k1Og==" spinCount="100000" sheet="1" selectLockedCells="1"/>
  <mergeCells count="31">
    <mergeCell ref="B6:B26"/>
    <mergeCell ref="C28:F29"/>
    <mergeCell ref="C41:E41"/>
    <mergeCell ref="C26:E26"/>
    <mergeCell ref="H6:H10"/>
    <mergeCell ref="H11:H15"/>
    <mergeCell ref="H16:H20"/>
    <mergeCell ref="H21:H28"/>
    <mergeCell ref="C6:F7"/>
    <mergeCell ref="N37:N51"/>
    <mergeCell ref="C57:E57"/>
    <mergeCell ref="C53:E53"/>
    <mergeCell ref="C55:E55"/>
    <mergeCell ref="I53:K53"/>
    <mergeCell ref="C51:E51"/>
    <mergeCell ref="B2:R3"/>
    <mergeCell ref="N53:N57"/>
    <mergeCell ref="O57:Q57"/>
    <mergeCell ref="I57:K57"/>
    <mergeCell ref="I55:K55"/>
    <mergeCell ref="O37:R42"/>
    <mergeCell ref="O51:Q51"/>
    <mergeCell ref="O53:Q53"/>
    <mergeCell ref="O55:Q55"/>
    <mergeCell ref="H29:H37"/>
    <mergeCell ref="H38:H42"/>
    <mergeCell ref="B28:B51"/>
    <mergeCell ref="H43:H51"/>
    <mergeCell ref="N6:N10"/>
    <mergeCell ref="N11:N20"/>
    <mergeCell ref="N21:N35"/>
  </mergeCells>
  <conditionalFormatting sqref="F41">
    <cfRule type="expression" dxfId="22" priority="7">
      <formula>$F$26&gt;0</formula>
    </cfRule>
  </conditionalFormatting>
  <conditionalFormatting sqref="F51">
    <cfRule type="expression" dxfId="21" priority="6">
      <formula>$F$26&gt;0</formula>
    </cfRule>
  </conditionalFormatting>
  <conditionalFormatting sqref="F55">
    <cfRule type="expression" dxfId="20" priority="5">
      <formula>$F$26&gt;0</formula>
    </cfRule>
  </conditionalFormatting>
  <conditionalFormatting sqref="F53">
    <cfRule type="expression" dxfId="19" priority="2">
      <formula>($F$41+$F$51)&gt;0</formula>
    </cfRule>
  </conditionalFormatting>
  <conditionalFormatting sqref="F57">
    <cfRule type="expression" dxfId="18" priority="1">
      <formula>$F$26&gt;0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42" orientation="landscape" r:id="rId1"/>
  <headerFooter>
    <oddFooter>&amp;LS.S.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281DB-EC5E-4D8D-A67B-EC70F6BF68A9}">
  <dimension ref="A4:Z215"/>
  <sheetViews>
    <sheetView showGridLines="0" showZeros="0" zoomScale="85" zoomScaleNormal="85" workbookViewId="0">
      <pane xSplit="2" ySplit="14" topLeftCell="C15" activePane="bottomRight" state="frozen"/>
      <selection pane="topRight" activeCell="C1" sqref="C1"/>
      <selection pane="bottomLeft" activeCell="A12" sqref="A12"/>
      <selection pane="bottomRight" activeCell="D42" sqref="D42"/>
    </sheetView>
  </sheetViews>
  <sheetFormatPr defaultRowHeight="15" x14ac:dyDescent="0.25"/>
  <cols>
    <col min="1" max="1" width="9.140625" style="26"/>
    <col min="2" max="2" width="40.7109375" style="27" bestFit="1" customWidth="1"/>
    <col min="3" max="3" width="13.140625" style="27" customWidth="1"/>
    <col min="4" max="4" width="36.7109375" style="27" bestFit="1" customWidth="1"/>
    <col min="5" max="5" width="1.5703125" style="28" customWidth="1"/>
    <col min="6" max="6" width="17.85546875" style="26" customWidth="1"/>
    <col min="7" max="7" width="1.140625" style="28" customWidth="1"/>
    <col min="8" max="8" width="15.140625" style="27" customWidth="1"/>
    <col min="9" max="9" width="16.140625" style="27" customWidth="1"/>
    <col min="10" max="10" width="11.7109375" style="27" customWidth="1"/>
    <col min="11" max="11" width="11.5703125" style="27" customWidth="1"/>
    <col min="12" max="12" width="2.140625" style="28" customWidth="1"/>
    <col min="13" max="17" width="13.28515625" style="27" customWidth="1"/>
    <col min="18" max="18" width="18.5703125" style="27" customWidth="1"/>
    <col min="19" max="19" width="13.28515625" style="27" customWidth="1"/>
    <col min="20" max="20" width="2.42578125" style="28" customWidth="1"/>
    <col min="21" max="23" width="12.42578125" style="27" customWidth="1"/>
    <col min="24" max="24" width="15.5703125" style="28" customWidth="1"/>
    <col min="25" max="26" width="1.28515625" style="28" customWidth="1"/>
    <col min="27" max="16384" width="9.140625" style="28"/>
  </cols>
  <sheetData>
    <row r="4" spans="1:26" ht="15.75" thickBot="1" x14ac:dyDescent="0.3"/>
    <row r="5" spans="1:26" x14ac:dyDescent="0.25">
      <c r="A5" s="451" t="s">
        <v>72</v>
      </c>
      <c r="B5" s="461" t="s">
        <v>1</v>
      </c>
      <c r="C5" s="461" t="s">
        <v>71</v>
      </c>
      <c r="D5" s="464" t="s">
        <v>2</v>
      </c>
      <c r="F5" s="325" t="s">
        <v>0</v>
      </c>
      <c r="H5" s="325" t="s">
        <v>57</v>
      </c>
      <c r="I5" s="467" t="s">
        <v>99</v>
      </c>
      <c r="J5" s="468"/>
      <c r="K5" s="469"/>
      <c r="M5" s="454" t="s">
        <v>5</v>
      </c>
      <c r="N5" s="455"/>
      <c r="O5" s="456"/>
      <c r="P5" s="456"/>
      <c r="Q5" s="456"/>
      <c r="R5" s="456"/>
      <c r="S5" s="457"/>
      <c r="U5" s="427" t="s">
        <v>46</v>
      </c>
      <c r="V5" s="428"/>
      <c r="W5" s="428"/>
      <c r="X5" s="429"/>
    </row>
    <row r="6" spans="1:26" ht="15.75" thickBot="1" x14ac:dyDescent="0.3">
      <c r="A6" s="452"/>
      <c r="B6" s="462"/>
      <c r="C6" s="462"/>
      <c r="D6" s="465"/>
      <c r="F6" s="326" t="s">
        <v>58</v>
      </c>
      <c r="H6" s="326" t="s">
        <v>118</v>
      </c>
      <c r="I6" s="470"/>
      <c r="J6" s="471"/>
      <c r="K6" s="472"/>
      <c r="M6" s="458"/>
      <c r="N6" s="459"/>
      <c r="O6" s="459"/>
      <c r="P6" s="459"/>
      <c r="Q6" s="459"/>
      <c r="R6" s="459"/>
      <c r="S6" s="460"/>
      <c r="U6" s="430"/>
      <c r="V6" s="431"/>
      <c r="W6" s="431"/>
      <c r="X6" s="432"/>
    </row>
    <row r="7" spans="1:26" s="38" customFormat="1" ht="15.75" thickBot="1" x14ac:dyDescent="0.3">
      <c r="A7" s="453"/>
      <c r="B7" s="463"/>
      <c r="C7" s="463"/>
      <c r="D7" s="466"/>
      <c r="E7" s="28"/>
      <c r="F7" s="327"/>
      <c r="G7" s="28"/>
      <c r="H7" s="327"/>
      <c r="I7" s="473"/>
      <c r="J7" s="474"/>
      <c r="K7" s="475"/>
      <c r="L7" s="28"/>
      <c r="M7" s="328" t="s">
        <v>48</v>
      </c>
      <c r="N7" s="268" t="s">
        <v>106</v>
      </c>
      <c r="O7" s="268" t="s">
        <v>6</v>
      </c>
      <c r="P7" s="268" t="s">
        <v>7</v>
      </c>
      <c r="Q7" s="268" t="s">
        <v>9</v>
      </c>
      <c r="R7" s="268" t="s">
        <v>51</v>
      </c>
      <c r="S7" s="329" t="s">
        <v>8</v>
      </c>
      <c r="T7" s="28"/>
      <c r="U7" s="330" t="s">
        <v>49</v>
      </c>
      <c r="V7" s="37" t="s">
        <v>52</v>
      </c>
      <c r="W7" s="331" t="s">
        <v>53</v>
      </c>
      <c r="X7" s="331" t="s">
        <v>85</v>
      </c>
      <c r="Y7" s="28"/>
      <c r="Z7" s="28"/>
    </row>
    <row r="8" spans="1:26" s="44" customFormat="1" ht="31.5" customHeight="1" thickBot="1" x14ac:dyDescent="0.3">
      <c r="A8" s="332"/>
      <c r="B8" s="433" t="s">
        <v>194</v>
      </c>
      <c r="C8" s="433" t="s">
        <v>74</v>
      </c>
      <c r="D8" s="433" t="s">
        <v>93</v>
      </c>
      <c r="E8" s="27"/>
      <c r="F8" s="433" t="s">
        <v>94</v>
      </c>
      <c r="G8" s="27"/>
      <c r="H8" s="433" t="s">
        <v>75</v>
      </c>
      <c r="I8" s="355" t="s">
        <v>98</v>
      </c>
      <c r="J8" s="356" t="s">
        <v>101</v>
      </c>
      <c r="K8" s="357" t="s">
        <v>189</v>
      </c>
      <c r="L8" s="27"/>
      <c r="M8" s="478" t="s">
        <v>147</v>
      </c>
      <c r="N8" s="479"/>
      <c r="O8" s="479"/>
      <c r="P8" s="479"/>
      <c r="Q8" s="479"/>
      <c r="R8" s="479"/>
      <c r="S8" s="480"/>
      <c r="T8" s="27"/>
      <c r="U8" s="448" t="s">
        <v>148</v>
      </c>
      <c r="V8" s="448" t="s">
        <v>76</v>
      </c>
      <c r="W8" s="448" t="s">
        <v>104</v>
      </c>
      <c r="X8" s="444" t="s">
        <v>89</v>
      </c>
      <c r="Y8" s="358"/>
      <c r="Z8" s="27"/>
    </row>
    <row r="9" spans="1:26" s="44" customFormat="1" ht="81" customHeight="1" x14ac:dyDescent="0.25">
      <c r="A9" s="335"/>
      <c r="B9" s="435"/>
      <c r="C9" s="435"/>
      <c r="D9" s="435"/>
      <c r="E9" s="27"/>
      <c r="F9" s="434"/>
      <c r="G9" s="27"/>
      <c r="H9" s="435"/>
      <c r="I9" s="490" t="s">
        <v>97</v>
      </c>
      <c r="J9" s="492" t="s">
        <v>100</v>
      </c>
      <c r="K9" s="494" t="s">
        <v>188</v>
      </c>
      <c r="L9" s="27"/>
      <c r="M9" s="481"/>
      <c r="N9" s="482"/>
      <c r="O9" s="482"/>
      <c r="P9" s="482"/>
      <c r="Q9" s="482"/>
      <c r="R9" s="482"/>
      <c r="S9" s="483"/>
      <c r="T9" s="27"/>
      <c r="U9" s="449"/>
      <c r="V9" s="449"/>
      <c r="W9" s="449"/>
      <c r="X9" s="445"/>
      <c r="Y9" s="358"/>
      <c r="Z9" s="27"/>
    </row>
    <row r="10" spans="1:26" s="44" customFormat="1" ht="30.75" customHeight="1" thickBot="1" x14ac:dyDescent="0.3">
      <c r="A10" s="335"/>
      <c r="B10" s="435"/>
      <c r="C10" s="410"/>
      <c r="D10" s="435"/>
      <c r="E10" s="27"/>
      <c r="F10" s="359" t="s">
        <v>90</v>
      </c>
      <c r="G10" s="27"/>
      <c r="H10" s="434"/>
      <c r="I10" s="491"/>
      <c r="J10" s="493"/>
      <c r="K10" s="495"/>
      <c r="L10" s="27"/>
      <c r="M10" s="484"/>
      <c r="N10" s="485"/>
      <c r="O10" s="485"/>
      <c r="P10" s="485"/>
      <c r="Q10" s="485"/>
      <c r="R10" s="485"/>
      <c r="S10" s="486"/>
      <c r="T10" s="27"/>
      <c r="U10" s="434"/>
      <c r="V10" s="434"/>
      <c r="W10" s="434"/>
      <c r="X10" s="446"/>
      <c r="Y10" s="358"/>
      <c r="Z10" s="27"/>
    </row>
    <row r="11" spans="1:26" s="44" customFormat="1" ht="33" customHeight="1" thickBot="1" x14ac:dyDescent="0.3">
      <c r="A11" s="335"/>
      <c r="B11" s="435"/>
      <c r="C11" s="410"/>
      <c r="D11" s="435"/>
      <c r="E11" s="27"/>
      <c r="F11" s="360" t="s">
        <v>91</v>
      </c>
      <c r="G11" s="27"/>
      <c r="H11" s="434"/>
      <c r="I11" s="499" t="s">
        <v>122</v>
      </c>
      <c r="J11" s="500"/>
      <c r="K11" s="501"/>
      <c r="L11" s="27"/>
      <c r="M11" s="484"/>
      <c r="N11" s="485"/>
      <c r="O11" s="485"/>
      <c r="P11" s="485"/>
      <c r="Q11" s="485"/>
      <c r="R11" s="485"/>
      <c r="S11" s="486"/>
      <c r="T11" s="27"/>
      <c r="U11" s="434"/>
      <c r="V11" s="434"/>
      <c r="W11" s="434"/>
      <c r="X11" s="446"/>
      <c r="Y11" s="358"/>
      <c r="Z11" s="27"/>
    </row>
    <row r="12" spans="1:26" s="44" customFormat="1" ht="18.75" customHeight="1" thickBot="1" x14ac:dyDescent="0.3">
      <c r="A12" s="335"/>
      <c r="B12" s="436"/>
      <c r="C12" s="476"/>
      <c r="D12" s="436"/>
      <c r="E12" s="27"/>
      <c r="F12" s="360" t="s">
        <v>92</v>
      </c>
      <c r="G12" s="27"/>
      <c r="H12" s="477"/>
      <c r="I12" s="265">
        <v>0.3</v>
      </c>
      <c r="J12" s="266">
        <v>0.2</v>
      </c>
      <c r="K12" s="267">
        <v>0.2</v>
      </c>
      <c r="L12" s="27"/>
      <c r="M12" s="487"/>
      <c r="N12" s="488"/>
      <c r="O12" s="488"/>
      <c r="P12" s="488"/>
      <c r="Q12" s="488"/>
      <c r="R12" s="488"/>
      <c r="S12" s="489"/>
      <c r="T12" s="27"/>
      <c r="U12" s="450"/>
      <c r="V12" s="450"/>
      <c r="W12" s="450"/>
      <c r="X12" s="447"/>
      <c r="Y12" s="358"/>
      <c r="Z12" s="27"/>
    </row>
    <row r="13" spans="1:26" s="44" customFormat="1" ht="37.5" customHeight="1" thickBot="1" x14ac:dyDescent="0.3">
      <c r="A13" s="344"/>
      <c r="B13" s="437"/>
      <c r="C13" s="361" t="s">
        <v>95</v>
      </c>
      <c r="D13" s="437"/>
      <c r="E13" s="27"/>
      <c r="F13" s="361" t="s">
        <v>95</v>
      </c>
      <c r="G13" s="27"/>
      <c r="H13" s="361" t="s">
        <v>95</v>
      </c>
      <c r="I13" s="496" t="s">
        <v>123</v>
      </c>
      <c r="J13" s="497"/>
      <c r="K13" s="498"/>
      <c r="L13" s="27"/>
      <c r="M13" s="438" t="s">
        <v>123</v>
      </c>
      <c r="N13" s="439"/>
      <c r="O13" s="439"/>
      <c r="P13" s="439"/>
      <c r="Q13" s="439"/>
      <c r="R13" s="439"/>
      <c r="S13" s="440"/>
      <c r="T13" s="27"/>
      <c r="U13" s="441" t="s">
        <v>123</v>
      </c>
      <c r="V13" s="442"/>
      <c r="W13" s="442"/>
      <c r="X13" s="443"/>
      <c r="Y13" s="358"/>
      <c r="Z13" s="27"/>
    </row>
    <row r="14" spans="1:26" ht="15.75" thickBot="1" x14ac:dyDescent="0.3"/>
    <row r="15" spans="1:26" x14ac:dyDescent="0.25">
      <c r="A15" s="362"/>
      <c r="B15" s="363"/>
      <c r="C15" s="363"/>
      <c r="D15" s="364"/>
      <c r="F15" s="367"/>
      <c r="H15" s="368"/>
      <c r="I15" s="369"/>
      <c r="J15" s="370"/>
      <c r="K15" s="371"/>
      <c r="M15" s="369"/>
      <c r="N15" s="370"/>
      <c r="O15" s="370"/>
      <c r="P15" s="370"/>
      <c r="Q15" s="370"/>
      <c r="R15" s="370"/>
      <c r="S15" s="371"/>
      <c r="U15" s="369"/>
      <c r="V15" s="370"/>
      <c r="W15" s="370"/>
      <c r="X15" s="371"/>
    </row>
    <row r="16" spans="1:26" x14ac:dyDescent="0.25">
      <c r="A16" s="365">
        <v>1</v>
      </c>
      <c r="B16" s="8" t="s">
        <v>73</v>
      </c>
      <c r="C16" s="9">
        <v>1</v>
      </c>
      <c r="D16" s="323" t="s">
        <v>47</v>
      </c>
      <c r="F16" s="12">
        <v>2</v>
      </c>
      <c r="H16" s="14">
        <v>3764</v>
      </c>
      <c r="I16" s="19"/>
      <c r="J16" s="20"/>
      <c r="K16" s="18"/>
      <c r="M16" s="19">
        <v>1</v>
      </c>
      <c r="N16" s="20">
        <v>1</v>
      </c>
      <c r="O16" s="20"/>
      <c r="P16" s="20"/>
      <c r="Q16" s="20"/>
      <c r="R16" s="20"/>
      <c r="S16" s="18"/>
      <c r="U16" s="19">
        <v>60</v>
      </c>
      <c r="V16" s="20">
        <v>1</v>
      </c>
      <c r="W16" s="20"/>
      <c r="X16" s="18">
        <v>2</v>
      </c>
    </row>
    <row r="17" spans="1:24" x14ac:dyDescent="0.25">
      <c r="A17" s="365">
        <v>2</v>
      </c>
      <c r="B17" s="8" t="s">
        <v>73</v>
      </c>
      <c r="C17" s="9">
        <v>1</v>
      </c>
      <c r="D17" s="323" t="s">
        <v>47</v>
      </c>
      <c r="F17" s="12">
        <v>1</v>
      </c>
      <c r="H17" s="14">
        <v>250</v>
      </c>
      <c r="I17" s="19">
        <v>1</v>
      </c>
      <c r="J17" s="20"/>
      <c r="K17" s="18">
        <v>1</v>
      </c>
      <c r="M17" s="19">
        <v>1</v>
      </c>
      <c r="N17" s="20">
        <v>1</v>
      </c>
      <c r="O17" s="20">
        <v>1</v>
      </c>
      <c r="P17" s="20"/>
      <c r="Q17" s="20"/>
      <c r="R17" s="20">
        <v>1</v>
      </c>
      <c r="S17" s="18">
        <v>1</v>
      </c>
      <c r="U17" s="19">
        <v>2</v>
      </c>
      <c r="V17" s="20">
        <v>1</v>
      </c>
      <c r="W17" s="20"/>
      <c r="X17" s="18">
        <v>3</v>
      </c>
    </row>
    <row r="18" spans="1:24" x14ac:dyDescent="0.25">
      <c r="A18" s="365">
        <v>3</v>
      </c>
      <c r="B18" s="8" t="s">
        <v>73</v>
      </c>
      <c r="C18" s="9">
        <v>1</v>
      </c>
      <c r="D18" s="323" t="s">
        <v>47</v>
      </c>
      <c r="F18" s="12">
        <v>3</v>
      </c>
      <c r="H18" s="14">
        <v>800</v>
      </c>
      <c r="I18" s="16">
        <v>2</v>
      </c>
      <c r="J18" s="17">
        <v>1</v>
      </c>
      <c r="K18" s="18">
        <v>1</v>
      </c>
      <c r="M18" s="19">
        <v>1</v>
      </c>
      <c r="N18" s="17">
        <v>1</v>
      </c>
      <c r="O18" s="20">
        <v>1</v>
      </c>
      <c r="P18" s="20"/>
      <c r="Q18" s="20"/>
      <c r="R18" s="20">
        <v>1</v>
      </c>
      <c r="S18" s="18">
        <v>1</v>
      </c>
      <c r="U18" s="19">
        <v>4</v>
      </c>
      <c r="V18" s="20">
        <v>1</v>
      </c>
      <c r="W18" s="20"/>
      <c r="X18" s="18">
        <v>2</v>
      </c>
    </row>
    <row r="19" spans="1:24" x14ac:dyDescent="0.25">
      <c r="A19" s="365">
        <v>4</v>
      </c>
      <c r="B19" s="8" t="s">
        <v>73</v>
      </c>
      <c r="C19" s="9">
        <v>1</v>
      </c>
      <c r="D19" s="323" t="s">
        <v>47</v>
      </c>
      <c r="F19" s="12">
        <v>1</v>
      </c>
      <c r="H19" s="14">
        <v>400</v>
      </c>
      <c r="I19" s="19">
        <v>1</v>
      </c>
      <c r="J19" s="20"/>
      <c r="K19" s="18">
        <v>1</v>
      </c>
      <c r="M19" s="19">
        <v>1</v>
      </c>
      <c r="N19" s="20">
        <v>1</v>
      </c>
      <c r="O19" s="20"/>
      <c r="P19" s="20"/>
      <c r="Q19" s="20"/>
      <c r="R19" s="20">
        <v>1</v>
      </c>
      <c r="S19" s="18">
        <v>1</v>
      </c>
      <c r="U19" s="19">
        <v>7</v>
      </c>
      <c r="V19" s="20">
        <v>1</v>
      </c>
      <c r="W19" s="20"/>
      <c r="X19" s="18"/>
    </row>
    <row r="20" spans="1:24" x14ac:dyDescent="0.25">
      <c r="A20" s="365">
        <v>5</v>
      </c>
      <c r="B20" s="8" t="s">
        <v>73</v>
      </c>
      <c r="C20" s="9">
        <v>1</v>
      </c>
      <c r="D20" s="323" t="s">
        <v>47</v>
      </c>
      <c r="F20" s="12">
        <v>1</v>
      </c>
      <c r="H20" s="14">
        <v>20</v>
      </c>
      <c r="I20" s="16"/>
      <c r="J20" s="17"/>
      <c r="K20" s="18">
        <v>1</v>
      </c>
      <c r="M20" s="19"/>
      <c r="N20" s="17"/>
      <c r="O20" s="20"/>
      <c r="P20" s="20"/>
      <c r="Q20" s="20"/>
      <c r="R20" s="20">
        <v>1</v>
      </c>
      <c r="S20" s="18">
        <v>1</v>
      </c>
      <c r="U20" s="19"/>
      <c r="V20" s="20"/>
      <c r="W20" s="20"/>
      <c r="X20" s="18"/>
    </row>
    <row r="21" spans="1:24" x14ac:dyDescent="0.25">
      <c r="A21" s="365">
        <v>6</v>
      </c>
      <c r="B21" s="8" t="s">
        <v>73</v>
      </c>
      <c r="C21" s="9">
        <v>1</v>
      </c>
      <c r="D21" s="323" t="s">
        <v>47</v>
      </c>
      <c r="F21" s="12">
        <v>1</v>
      </c>
      <c r="H21" s="14">
        <v>15000</v>
      </c>
      <c r="I21" s="16"/>
      <c r="J21" s="17"/>
      <c r="K21" s="18">
        <v>1</v>
      </c>
      <c r="M21" s="19">
        <v>1</v>
      </c>
      <c r="N21" s="17"/>
      <c r="O21" s="20"/>
      <c r="P21" s="20">
        <v>1</v>
      </c>
      <c r="Q21" s="20"/>
      <c r="R21" s="20">
        <v>1</v>
      </c>
      <c r="S21" s="18"/>
      <c r="U21" s="19">
        <v>10</v>
      </c>
      <c r="V21" s="20">
        <v>1</v>
      </c>
      <c r="W21" s="20"/>
      <c r="X21" s="18"/>
    </row>
    <row r="22" spans="1:24" x14ac:dyDescent="0.25">
      <c r="A22" s="365">
        <v>7</v>
      </c>
      <c r="B22" s="8" t="s">
        <v>73</v>
      </c>
      <c r="C22" s="9">
        <v>1</v>
      </c>
      <c r="D22" s="323" t="s">
        <v>47</v>
      </c>
      <c r="F22" s="12">
        <v>1</v>
      </c>
      <c r="H22" s="14">
        <v>65000</v>
      </c>
      <c r="I22" s="16"/>
      <c r="J22" s="17"/>
      <c r="K22" s="18">
        <v>1</v>
      </c>
      <c r="M22" s="19">
        <v>1</v>
      </c>
      <c r="N22" s="17"/>
      <c r="O22" s="20"/>
      <c r="P22" s="20">
        <v>1</v>
      </c>
      <c r="Q22" s="20"/>
      <c r="R22" s="20">
        <v>1</v>
      </c>
      <c r="S22" s="18"/>
      <c r="U22" s="19">
        <v>8</v>
      </c>
      <c r="V22" s="20"/>
      <c r="W22" s="20">
        <v>1</v>
      </c>
      <c r="X22" s="18">
        <v>5</v>
      </c>
    </row>
    <row r="23" spans="1:24" x14ac:dyDescent="0.25">
      <c r="A23" s="365">
        <v>8</v>
      </c>
      <c r="B23" s="8" t="s">
        <v>73</v>
      </c>
      <c r="C23" s="9">
        <v>1</v>
      </c>
      <c r="D23" s="323" t="s">
        <v>47</v>
      </c>
      <c r="F23" s="12">
        <v>1</v>
      </c>
      <c r="H23" s="14">
        <v>6000</v>
      </c>
      <c r="I23" s="16">
        <v>1</v>
      </c>
      <c r="J23" s="17"/>
      <c r="K23" s="18"/>
      <c r="M23" s="19">
        <v>1</v>
      </c>
      <c r="N23" s="17"/>
      <c r="O23" s="20"/>
      <c r="P23" s="20"/>
      <c r="Q23" s="20">
        <v>1</v>
      </c>
      <c r="R23" s="20">
        <v>1</v>
      </c>
      <c r="S23" s="18"/>
      <c r="U23" s="19">
        <v>9</v>
      </c>
      <c r="V23" s="20"/>
      <c r="W23" s="20">
        <v>1</v>
      </c>
      <c r="X23" s="18">
        <v>4</v>
      </c>
    </row>
    <row r="24" spans="1:24" x14ac:dyDescent="0.25">
      <c r="A24" s="365">
        <v>9</v>
      </c>
      <c r="B24" s="8" t="s">
        <v>73</v>
      </c>
      <c r="C24" s="9">
        <v>1</v>
      </c>
      <c r="D24" s="323" t="s">
        <v>47</v>
      </c>
      <c r="F24" s="12">
        <v>1</v>
      </c>
      <c r="H24" s="14">
        <v>400</v>
      </c>
      <c r="I24" s="16">
        <v>1</v>
      </c>
      <c r="J24" s="17"/>
      <c r="K24" s="18"/>
      <c r="M24" s="19">
        <v>1</v>
      </c>
      <c r="N24" s="17"/>
      <c r="O24" s="20"/>
      <c r="P24" s="20"/>
      <c r="Q24" s="20">
        <v>1</v>
      </c>
      <c r="R24" s="20">
        <v>1</v>
      </c>
      <c r="S24" s="18"/>
      <c r="U24" s="19">
        <v>15</v>
      </c>
      <c r="V24" s="20"/>
      <c r="W24" s="20">
        <v>1</v>
      </c>
      <c r="X24" s="18">
        <v>3</v>
      </c>
    </row>
    <row r="25" spans="1:24" x14ac:dyDescent="0.25">
      <c r="A25" s="365">
        <v>10</v>
      </c>
      <c r="B25" s="8" t="s">
        <v>73</v>
      </c>
      <c r="C25" s="9">
        <v>1</v>
      </c>
      <c r="D25" s="323" t="s">
        <v>47</v>
      </c>
      <c r="F25" s="12">
        <v>1</v>
      </c>
      <c r="H25" s="14">
        <v>500</v>
      </c>
      <c r="I25" s="16"/>
      <c r="J25" s="17"/>
      <c r="K25" s="18"/>
      <c r="M25" s="19">
        <v>1</v>
      </c>
      <c r="N25" s="17"/>
      <c r="O25" s="20"/>
      <c r="P25" s="20"/>
      <c r="Q25" s="20">
        <v>1</v>
      </c>
      <c r="R25" s="20">
        <v>1</v>
      </c>
      <c r="S25" s="18"/>
      <c r="U25" s="19">
        <v>2</v>
      </c>
      <c r="V25" s="20"/>
      <c r="W25" s="20">
        <v>1</v>
      </c>
      <c r="X25" s="18">
        <v>2</v>
      </c>
    </row>
    <row r="26" spans="1:24" x14ac:dyDescent="0.25">
      <c r="A26" s="365">
        <v>11</v>
      </c>
      <c r="B26" s="8" t="s">
        <v>73</v>
      </c>
      <c r="C26" s="9">
        <v>1</v>
      </c>
      <c r="D26" s="323" t="s">
        <v>47</v>
      </c>
      <c r="F26" s="12">
        <v>1</v>
      </c>
      <c r="H26" s="14">
        <v>800</v>
      </c>
      <c r="I26" s="16"/>
      <c r="J26" s="17"/>
      <c r="K26" s="18"/>
      <c r="M26" s="19">
        <v>1</v>
      </c>
      <c r="N26" s="17"/>
      <c r="O26" s="20"/>
      <c r="P26" s="20"/>
      <c r="Q26" s="20">
        <v>1</v>
      </c>
      <c r="R26" s="20">
        <v>1</v>
      </c>
      <c r="S26" s="18"/>
      <c r="U26" s="19">
        <v>1</v>
      </c>
      <c r="V26" s="20"/>
      <c r="W26" s="20">
        <v>1</v>
      </c>
      <c r="X26" s="18"/>
    </row>
    <row r="27" spans="1:24" x14ac:dyDescent="0.25">
      <c r="A27" s="365">
        <v>12</v>
      </c>
      <c r="B27" s="8" t="s">
        <v>73</v>
      </c>
      <c r="C27" s="9">
        <v>1</v>
      </c>
      <c r="D27" s="323" t="s">
        <v>47</v>
      </c>
      <c r="F27" s="12">
        <v>1</v>
      </c>
      <c r="H27" s="14">
        <v>1800</v>
      </c>
      <c r="I27" s="16">
        <v>1</v>
      </c>
      <c r="J27" s="17"/>
      <c r="K27" s="18">
        <v>1</v>
      </c>
      <c r="M27" s="19">
        <v>1</v>
      </c>
      <c r="N27" s="17"/>
      <c r="O27" s="20"/>
      <c r="P27" s="20"/>
      <c r="Q27" s="20"/>
      <c r="R27" s="20">
        <v>1</v>
      </c>
      <c r="S27" s="18"/>
      <c r="U27" s="19">
        <v>1</v>
      </c>
      <c r="V27" s="20"/>
      <c r="W27" s="20">
        <v>1</v>
      </c>
      <c r="X27" s="18"/>
    </row>
    <row r="28" spans="1:24" x14ac:dyDescent="0.25">
      <c r="A28" s="365">
        <v>13</v>
      </c>
      <c r="B28" s="8" t="s">
        <v>73</v>
      </c>
      <c r="C28" s="9">
        <v>1</v>
      </c>
      <c r="D28" s="323" t="s">
        <v>47</v>
      </c>
      <c r="F28" s="12">
        <v>1</v>
      </c>
      <c r="H28" s="14">
        <v>4000</v>
      </c>
      <c r="I28" s="16"/>
      <c r="J28" s="17">
        <v>1</v>
      </c>
      <c r="K28" s="18">
        <v>1</v>
      </c>
      <c r="M28" s="19">
        <v>1</v>
      </c>
      <c r="N28" s="17"/>
      <c r="O28" s="20"/>
      <c r="P28" s="20"/>
      <c r="Q28" s="20"/>
      <c r="R28" s="20">
        <v>1</v>
      </c>
      <c r="S28" s="18"/>
      <c r="U28" s="19">
        <v>10</v>
      </c>
      <c r="V28" s="20">
        <v>1</v>
      </c>
      <c r="W28" s="20"/>
      <c r="X28" s="18">
        <v>3</v>
      </c>
    </row>
    <row r="29" spans="1:24" x14ac:dyDescent="0.25">
      <c r="A29" s="365">
        <v>14</v>
      </c>
      <c r="B29" s="8" t="s">
        <v>73</v>
      </c>
      <c r="C29" s="9">
        <v>1</v>
      </c>
      <c r="D29" s="323" t="s">
        <v>47</v>
      </c>
      <c r="F29" s="12">
        <v>1</v>
      </c>
      <c r="H29" s="14">
        <v>7000</v>
      </c>
      <c r="I29" s="16">
        <v>1</v>
      </c>
      <c r="J29" s="17">
        <v>1</v>
      </c>
      <c r="K29" s="18">
        <v>1</v>
      </c>
      <c r="M29" s="19">
        <v>1</v>
      </c>
      <c r="N29" s="17"/>
      <c r="O29" s="20"/>
      <c r="P29" s="20"/>
      <c r="Q29" s="20"/>
      <c r="R29" s="20">
        <v>1</v>
      </c>
      <c r="S29" s="18"/>
      <c r="U29" s="19">
        <v>5</v>
      </c>
      <c r="V29" s="20">
        <v>1</v>
      </c>
      <c r="W29" s="20"/>
      <c r="X29" s="18">
        <v>2</v>
      </c>
    </row>
    <row r="30" spans="1:24" x14ac:dyDescent="0.25">
      <c r="A30" s="365">
        <v>15</v>
      </c>
      <c r="B30" s="8" t="s">
        <v>73</v>
      </c>
      <c r="C30" s="9">
        <v>1</v>
      </c>
      <c r="D30" s="323" t="s">
        <v>47</v>
      </c>
      <c r="F30" s="12">
        <v>1</v>
      </c>
      <c r="H30" s="14">
        <v>2500</v>
      </c>
      <c r="I30" s="19">
        <v>1</v>
      </c>
      <c r="J30" s="20">
        <v>1</v>
      </c>
      <c r="K30" s="18">
        <v>1</v>
      </c>
      <c r="M30" s="19">
        <v>1</v>
      </c>
      <c r="N30" s="20">
        <v>1</v>
      </c>
      <c r="O30" s="20">
        <v>1</v>
      </c>
      <c r="P30" s="20"/>
      <c r="Q30" s="20"/>
      <c r="R30" s="20">
        <v>1</v>
      </c>
      <c r="S30" s="18"/>
      <c r="U30" s="19">
        <v>5</v>
      </c>
      <c r="V30" s="20">
        <v>1</v>
      </c>
      <c r="W30" s="20"/>
      <c r="X30" s="18"/>
    </row>
    <row r="31" spans="1:24" x14ac:dyDescent="0.25">
      <c r="A31" s="365">
        <v>16</v>
      </c>
      <c r="B31" s="8" t="s">
        <v>73</v>
      </c>
      <c r="C31" s="9">
        <v>1</v>
      </c>
      <c r="D31" s="323" t="s">
        <v>47</v>
      </c>
      <c r="F31" s="12">
        <v>2</v>
      </c>
      <c r="H31" s="14">
        <v>250</v>
      </c>
      <c r="I31" s="19">
        <v>1</v>
      </c>
      <c r="J31" s="20"/>
      <c r="K31" s="18">
        <v>1</v>
      </c>
      <c r="M31" s="19">
        <v>1</v>
      </c>
      <c r="N31" s="20">
        <v>1</v>
      </c>
      <c r="O31" s="20">
        <v>1</v>
      </c>
      <c r="P31" s="20"/>
      <c r="Q31" s="20"/>
      <c r="R31" s="20">
        <v>1</v>
      </c>
      <c r="S31" s="18">
        <v>1</v>
      </c>
      <c r="U31" s="19">
        <v>2</v>
      </c>
      <c r="V31" s="20">
        <v>1</v>
      </c>
      <c r="W31" s="20"/>
      <c r="X31" s="18"/>
    </row>
    <row r="32" spans="1:24" x14ac:dyDescent="0.25">
      <c r="A32" s="365">
        <v>17</v>
      </c>
      <c r="B32" s="8" t="s">
        <v>73</v>
      </c>
      <c r="C32" s="9">
        <v>1</v>
      </c>
      <c r="D32" s="323" t="s">
        <v>47</v>
      </c>
      <c r="F32" s="12">
        <v>1</v>
      </c>
      <c r="H32" s="14">
        <v>800</v>
      </c>
      <c r="I32" s="16">
        <v>2</v>
      </c>
      <c r="J32" s="17">
        <v>1</v>
      </c>
      <c r="K32" s="18">
        <v>1</v>
      </c>
      <c r="M32" s="19">
        <v>1</v>
      </c>
      <c r="N32" s="17">
        <v>1</v>
      </c>
      <c r="O32" s="20">
        <v>1</v>
      </c>
      <c r="P32" s="20"/>
      <c r="Q32" s="20"/>
      <c r="R32" s="20">
        <v>1</v>
      </c>
      <c r="S32" s="18">
        <v>1</v>
      </c>
      <c r="U32" s="19">
        <v>4</v>
      </c>
      <c r="V32" s="20"/>
      <c r="W32" s="20">
        <v>1</v>
      </c>
      <c r="X32" s="18">
        <v>1</v>
      </c>
    </row>
    <row r="33" spans="1:24" x14ac:dyDescent="0.25">
      <c r="A33" s="365">
        <v>18</v>
      </c>
      <c r="B33" s="8" t="s">
        <v>73</v>
      </c>
      <c r="C33" s="9">
        <v>1</v>
      </c>
      <c r="D33" s="323" t="s">
        <v>47</v>
      </c>
      <c r="F33" s="12">
        <v>1</v>
      </c>
      <c r="H33" s="14">
        <v>400</v>
      </c>
      <c r="I33" s="19">
        <v>1</v>
      </c>
      <c r="J33" s="20"/>
      <c r="K33" s="18">
        <v>1</v>
      </c>
      <c r="M33" s="19">
        <v>1</v>
      </c>
      <c r="N33" s="20">
        <v>1</v>
      </c>
      <c r="O33" s="20"/>
      <c r="P33" s="20"/>
      <c r="Q33" s="20"/>
      <c r="R33" s="20">
        <v>1</v>
      </c>
      <c r="S33" s="18">
        <v>1</v>
      </c>
      <c r="U33" s="19">
        <v>7</v>
      </c>
      <c r="V33" s="20"/>
      <c r="W33" s="20">
        <v>1</v>
      </c>
      <c r="X33" s="18">
        <v>1</v>
      </c>
    </row>
    <row r="34" spans="1:24" x14ac:dyDescent="0.25">
      <c r="A34" s="365">
        <v>19</v>
      </c>
      <c r="B34" s="8" t="s">
        <v>73</v>
      </c>
      <c r="C34" s="9">
        <v>1</v>
      </c>
      <c r="D34" s="323" t="s">
        <v>47</v>
      </c>
      <c r="F34" s="12">
        <v>1</v>
      </c>
      <c r="H34" s="14">
        <v>20</v>
      </c>
      <c r="I34" s="16"/>
      <c r="J34" s="17"/>
      <c r="K34" s="18">
        <v>1</v>
      </c>
      <c r="M34" s="19"/>
      <c r="N34" s="17"/>
      <c r="O34" s="20"/>
      <c r="P34" s="20"/>
      <c r="Q34" s="20"/>
      <c r="R34" s="20">
        <v>1</v>
      </c>
      <c r="S34" s="18">
        <v>1</v>
      </c>
      <c r="U34" s="19"/>
      <c r="V34" s="20"/>
      <c r="W34" s="20"/>
      <c r="X34" s="18"/>
    </row>
    <row r="35" spans="1:24" x14ac:dyDescent="0.25">
      <c r="A35" s="365">
        <v>20</v>
      </c>
      <c r="B35" s="8" t="s">
        <v>73</v>
      </c>
      <c r="C35" s="9">
        <v>1</v>
      </c>
      <c r="D35" s="323" t="s">
        <v>47</v>
      </c>
      <c r="F35" s="12">
        <v>1</v>
      </c>
      <c r="H35" s="14">
        <v>15000</v>
      </c>
      <c r="I35" s="16"/>
      <c r="J35" s="17"/>
      <c r="K35" s="18">
        <v>1</v>
      </c>
      <c r="M35" s="19">
        <v>1</v>
      </c>
      <c r="N35" s="17"/>
      <c r="O35" s="20"/>
      <c r="P35" s="20">
        <v>1</v>
      </c>
      <c r="Q35" s="20"/>
      <c r="R35" s="20">
        <v>1</v>
      </c>
      <c r="S35" s="18"/>
      <c r="U35" s="19">
        <v>10</v>
      </c>
      <c r="V35" s="20"/>
      <c r="W35" s="20">
        <v>1</v>
      </c>
      <c r="X35" s="18">
        <v>1</v>
      </c>
    </row>
    <row r="36" spans="1:24" x14ac:dyDescent="0.25">
      <c r="A36" s="365">
        <v>21</v>
      </c>
      <c r="B36" s="8" t="s">
        <v>73</v>
      </c>
      <c r="C36" s="9">
        <v>1</v>
      </c>
      <c r="D36" s="323" t="s">
        <v>47</v>
      </c>
      <c r="F36" s="12">
        <v>1</v>
      </c>
      <c r="H36" s="14">
        <v>65000</v>
      </c>
      <c r="I36" s="16"/>
      <c r="J36" s="17"/>
      <c r="K36" s="18">
        <v>1</v>
      </c>
      <c r="M36" s="19">
        <v>1</v>
      </c>
      <c r="N36" s="17"/>
      <c r="O36" s="20"/>
      <c r="P36" s="20">
        <v>1</v>
      </c>
      <c r="Q36" s="20"/>
      <c r="R36" s="20">
        <v>1</v>
      </c>
      <c r="S36" s="18"/>
      <c r="U36" s="19">
        <v>8</v>
      </c>
      <c r="V36" s="20">
        <v>1</v>
      </c>
      <c r="W36" s="20"/>
      <c r="X36" s="18"/>
    </row>
    <row r="37" spans="1:24" x14ac:dyDescent="0.25">
      <c r="A37" s="365">
        <v>22</v>
      </c>
      <c r="B37" s="8" t="s">
        <v>73</v>
      </c>
      <c r="C37" s="9">
        <v>1</v>
      </c>
      <c r="D37" s="323" t="s">
        <v>47</v>
      </c>
      <c r="F37" s="12">
        <v>1</v>
      </c>
      <c r="H37" s="14">
        <v>6000</v>
      </c>
      <c r="I37" s="16">
        <v>1</v>
      </c>
      <c r="J37" s="17"/>
      <c r="K37" s="18"/>
      <c r="M37" s="19">
        <v>1</v>
      </c>
      <c r="N37" s="17"/>
      <c r="O37" s="20"/>
      <c r="P37" s="20"/>
      <c r="Q37" s="20">
        <v>1</v>
      </c>
      <c r="R37" s="20">
        <v>1</v>
      </c>
      <c r="S37" s="18"/>
      <c r="U37" s="19">
        <v>9</v>
      </c>
      <c r="V37" s="20">
        <v>1</v>
      </c>
      <c r="W37" s="20"/>
      <c r="X37" s="18"/>
    </row>
    <row r="38" spans="1:24" x14ac:dyDescent="0.25">
      <c r="A38" s="365">
        <v>23</v>
      </c>
      <c r="B38" s="8" t="s">
        <v>73</v>
      </c>
      <c r="C38" s="9">
        <v>1</v>
      </c>
      <c r="D38" s="323" t="s">
        <v>47</v>
      </c>
      <c r="F38" s="12">
        <v>1</v>
      </c>
      <c r="H38" s="14">
        <v>400</v>
      </c>
      <c r="I38" s="16">
        <v>1</v>
      </c>
      <c r="J38" s="17"/>
      <c r="K38" s="18"/>
      <c r="M38" s="19">
        <v>1</v>
      </c>
      <c r="N38" s="17"/>
      <c r="O38" s="20"/>
      <c r="P38" s="20"/>
      <c r="Q38" s="20">
        <v>1</v>
      </c>
      <c r="R38" s="20">
        <v>1</v>
      </c>
      <c r="S38" s="18"/>
      <c r="U38" s="19">
        <v>15</v>
      </c>
      <c r="V38" s="20">
        <v>1</v>
      </c>
      <c r="W38" s="20"/>
      <c r="X38" s="18">
        <v>5</v>
      </c>
    </row>
    <row r="39" spans="1:24" x14ac:dyDescent="0.25">
      <c r="A39" s="365">
        <v>24</v>
      </c>
      <c r="B39" s="8" t="s">
        <v>73</v>
      </c>
      <c r="C39" s="9">
        <v>1</v>
      </c>
      <c r="D39" s="323" t="s">
        <v>47</v>
      </c>
      <c r="F39" s="12">
        <v>1</v>
      </c>
      <c r="H39" s="14">
        <v>500</v>
      </c>
      <c r="I39" s="16"/>
      <c r="J39" s="17"/>
      <c r="K39" s="18"/>
      <c r="M39" s="19">
        <v>1</v>
      </c>
      <c r="N39" s="17"/>
      <c r="O39" s="20"/>
      <c r="P39" s="20"/>
      <c r="Q39" s="20">
        <v>1</v>
      </c>
      <c r="R39" s="20">
        <v>1</v>
      </c>
      <c r="S39" s="18"/>
      <c r="U39" s="19">
        <v>2</v>
      </c>
      <c r="V39" s="20">
        <v>1</v>
      </c>
      <c r="W39" s="20"/>
      <c r="X39" s="18">
        <v>2</v>
      </c>
    </row>
    <row r="40" spans="1:24" x14ac:dyDescent="0.25">
      <c r="A40" s="365">
        <v>25</v>
      </c>
      <c r="B40" s="8" t="s">
        <v>73</v>
      </c>
      <c r="C40" s="9">
        <v>1</v>
      </c>
      <c r="D40" s="323" t="s">
        <v>47</v>
      </c>
      <c r="F40" s="12">
        <v>2</v>
      </c>
      <c r="H40" s="14">
        <v>800</v>
      </c>
      <c r="I40" s="16"/>
      <c r="J40" s="17"/>
      <c r="K40" s="18"/>
      <c r="M40" s="19">
        <v>1</v>
      </c>
      <c r="N40" s="17"/>
      <c r="O40" s="20"/>
      <c r="P40" s="20"/>
      <c r="Q40" s="20">
        <v>1</v>
      </c>
      <c r="R40" s="20">
        <v>1</v>
      </c>
      <c r="S40" s="18"/>
      <c r="U40" s="19">
        <v>1</v>
      </c>
      <c r="V40" s="20">
        <v>1</v>
      </c>
      <c r="W40" s="20"/>
      <c r="X40" s="18">
        <v>1</v>
      </c>
    </row>
    <row r="41" spans="1:24" x14ac:dyDescent="0.25">
      <c r="A41" s="365">
        <v>26</v>
      </c>
      <c r="B41" s="8" t="s">
        <v>73</v>
      </c>
      <c r="C41" s="9">
        <v>1</v>
      </c>
      <c r="D41" s="323" t="s">
        <v>47</v>
      </c>
      <c r="F41" s="12">
        <v>1</v>
      </c>
      <c r="H41" s="14">
        <v>1800</v>
      </c>
      <c r="I41" s="16">
        <v>1</v>
      </c>
      <c r="J41" s="17"/>
      <c r="K41" s="18">
        <v>1</v>
      </c>
      <c r="M41" s="19">
        <v>1</v>
      </c>
      <c r="N41" s="17"/>
      <c r="O41" s="20"/>
      <c r="P41" s="20"/>
      <c r="Q41" s="20"/>
      <c r="R41" s="20">
        <v>1</v>
      </c>
      <c r="S41" s="18"/>
      <c r="U41" s="19">
        <v>1</v>
      </c>
      <c r="V41" s="20"/>
      <c r="W41" s="20">
        <v>1</v>
      </c>
      <c r="X41" s="18">
        <v>1</v>
      </c>
    </row>
    <row r="42" spans="1:24" x14ac:dyDescent="0.25">
      <c r="A42" s="365">
        <v>27</v>
      </c>
      <c r="B42" s="8" t="s">
        <v>73</v>
      </c>
      <c r="C42" s="9">
        <v>1</v>
      </c>
      <c r="D42" s="323" t="s">
        <v>47</v>
      </c>
      <c r="F42" s="12">
        <v>1</v>
      </c>
      <c r="H42" s="14">
        <v>4000</v>
      </c>
      <c r="I42" s="19">
        <v>1</v>
      </c>
      <c r="J42" s="20">
        <v>1</v>
      </c>
      <c r="K42" s="18">
        <v>1</v>
      </c>
      <c r="M42" s="19">
        <v>1</v>
      </c>
      <c r="N42" s="17"/>
      <c r="O42" s="20"/>
      <c r="P42" s="20"/>
      <c r="Q42" s="20"/>
      <c r="R42" s="20">
        <v>1</v>
      </c>
      <c r="S42" s="18"/>
      <c r="U42" s="19">
        <v>10</v>
      </c>
      <c r="V42" s="20"/>
      <c r="W42" s="20">
        <v>1</v>
      </c>
      <c r="X42" s="18">
        <v>1</v>
      </c>
    </row>
    <row r="43" spans="1:24" x14ac:dyDescent="0.25">
      <c r="A43" s="365">
        <v>28</v>
      </c>
      <c r="B43" s="8" t="s">
        <v>73</v>
      </c>
      <c r="C43" s="9">
        <v>1</v>
      </c>
      <c r="D43" s="323" t="s">
        <v>47</v>
      </c>
      <c r="F43" s="12">
        <v>1</v>
      </c>
      <c r="H43" s="14">
        <v>7000</v>
      </c>
      <c r="I43" s="19">
        <v>1</v>
      </c>
      <c r="J43" s="20"/>
      <c r="K43" s="18">
        <v>1</v>
      </c>
      <c r="M43" s="19">
        <v>1</v>
      </c>
      <c r="N43" s="17"/>
      <c r="O43" s="20"/>
      <c r="P43" s="20"/>
      <c r="Q43" s="20"/>
      <c r="R43" s="20">
        <v>1</v>
      </c>
      <c r="S43" s="18"/>
      <c r="U43" s="19">
        <v>5</v>
      </c>
      <c r="V43" s="20"/>
      <c r="W43" s="20">
        <v>1</v>
      </c>
      <c r="X43" s="18">
        <v>1</v>
      </c>
    </row>
    <row r="44" spans="1:24" x14ac:dyDescent="0.25">
      <c r="A44" s="365">
        <v>29</v>
      </c>
      <c r="B44" s="8" t="s">
        <v>73</v>
      </c>
      <c r="C44" s="9">
        <v>1</v>
      </c>
      <c r="D44" s="323" t="s">
        <v>47</v>
      </c>
      <c r="F44" s="12">
        <v>1</v>
      </c>
      <c r="H44" s="14">
        <v>7000</v>
      </c>
      <c r="I44" s="16">
        <v>2</v>
      </c>
      <c r="J44" s="17">
        <v>1</v>
      </c>
      <c r="K44" s="18">
        <v>1</v>
      </c>
      <c r="M44" s="19">
        <v>1</v>
      </c>
      <c r="N44" s="20">
        <v>1</v>
      </c>
      <c r="O44" s="20">
        <v>1</v>
      </c>
      <c r="P44" s="20"/>
      <c r="Q44" s="20"/>
      <c r="R44" s="20">
        <v>1</v>
      </c>
      <c r="S44" s="18"/>
      <c r="U44" s="19">
        <v>5</v>
      </c>
      <c r="V44" s="20"/>
      <c r="W44" s="20">
        <v>1</v>
      </c>
      <c r="X44" s="18">
        <v>1</v>
      </c>
    </row>
    <row r="45" spans="1:24" x14ac:dyDescent="0.25">
      <c r="A45" s="365">
        <v>30</v>
      </c>
      <c r="B45" s="8" t="s">
        <v>73</v>
      </c>
      <c r="C45" s="9">
        <v>1</v>
      </c>
      <c r="D45" s="323" t="s">
        <v>47</v>
      </c>
      <c r="F45" s="12">
        <v>1</v>
      </c>
      <c r="H45" s="14">
        <v>2500</v>
      </c>
      <c r="I45" s="19">
        <v>1</v>
      </c>
      <c r="J45" s="20"/>
      <c r="K45" s="18">
        <v>1</v>
      </c>
      <c r="M45" s="19">
        <v>1</v>
      </c>
      <c r="N45" s="20">
        <v>1</v>
      </c>
      <c r="O45" s="20">
        <v>1</v>
      </c>
      <c r="P45" s="20"/>
      <c r="Q45" s="20"/>
      <c r="R45" s="20">
        <v>1</v>
      </c>
      <c r="S45" s="18">
        <v>1</v>
      </c>
      <c r="U45" s="19">
        <v>2</v>
      </c>
      <c r="V45" s="20"/>
      <c r="W45" s="20">
        <v>1</v>
      </c>
      <c r="X45" s="18">
        <v>1</v>
      </c>
    </row>
    <row r="46" spans="1:24" x14ac:dyDescent="0.25">
      <c r="A46" s="365">
        <v>31</v>
      </c>
      <c r="B46" s="8" t="s">
        <v>73</v>
      </c>
      <c r="C46" s="9">
        <v>1</v>
      </c>
      <c r="D46" s="323" t="s">
        <v>47</v>
      </c>
      <c r="F46" s="12">
        <v>1</v>
      </c>
      <c r="H46" s="14">
        <v>250</v>
      </c>
      <c r="I46" s="16"/>
      <c r="J46" s="17"/>
      <c r="K46" s="18">
        <v>1</v>
      </c>
      <c r="M46" s="19">
        <v>1</v>
      </c>
      <c r="N46" s="17">
        <v>1</v>
      </c>
      <c r="O46" s="20">
        <v>1</v>
      </c>
      <c r="P46" s="20"/>
      <c r="Q46" s="20"/>
      <c r="R46" s="20">
        <v>1</v>
      </c>
      <c r="S46" s="18">
        <v>1</v>
      </c>
      <c r="U46" s="19">
        <v>4</v>
      </c>
      <c r="V46" s="20"/>
      <c r="W46" s="20">
        <v>1</v>
      </c>
      <c r="X46" s="18">
        <v>1</v>
      </c>
    </row>
    <row r="47" spans="1:24" x14ac:dyDescent="0.25">
      <c r="A47" s="365">
        <v>32</v>
      </c>
      <c r="B47" s="8" t="s">
        <v>73</v>
      </c>
      <c r="C47" s="9">
        <v>1</v>
      </c>
      <c r="D47" s="323" t="s">
        <v>47</v>
      </c>
      <c r="F47" s="12">
        <v>1</v>
      </c>
      <c r="H47" s="14">
        <v>800</v>
      </c>
      <c r="I47" s="16"/>
      <c r="J47" s="17"/>
      <c r="K47" s="18">
        <v>1</v>
      </c>
      <c r="M47" s="19">
        <v>1</v>
      </c>
      <c r="N47" s="20">
        <v>1</v>
      </c>
      <c r="O47" s="20"/>
      <c r="P47" s="20"/>
      <c r="Q47" s="20"/>
      <c r="R47" s="20">
        <v>1</v>
      </c>
      <c r="S47" s="18">
        <v>1</v>
      </c>
      <c r="U47" s="19">
        <v>7</v>
      </c>
      <c r="V47" s="20">
        <v>1</v>
      </c>
      <c r="W47" s="20"/>
      <c r="X47" s="18"/>
    </row>
    <row r="48" spans="1:24" x14ac:dyDescent="0.25">
      <c r="A48" s="365">
        <v>33</v>
      </c>
      <c r="B48" s="8" t="s">
        <v>73</v>
      </c>
      <c r="C48" s="9">
        <v>1</v>
      </c>
      <c r="D48" s="323" t="s">
        <v>47</v>
      </c>
      <c r="F48" s="12">
        <v>1</v>
      </c>
      <c r="H48" s="14">
        <v>400</v>
      </c>
      <c r="I48" s="16"/>
      <c r="J48" s="17"/>
      <c r="K48" s="18">
        <v>1</v>
      </c>
      <c r="M48" s="19"/>
      <c r="N48" s="17"/>
      <c r="O48" s="20"/>
      <c r="P48" s="20"/>
      <c r="Q48" s="20"/>
      <c r="R48" s="20">
        <v>1</v>
      </c>
      <c r="S48" s="18">
        <v>1</v>
      </c>
      <c r="U48" s="19"/>
      <c r="V48" s="20"/>
      <c r="W48" s="20"/>
      <c r="X48" s="18"/>
    </row>
    <row r="49" spans="1:24" x14ac:dyDescent="0.25">
      <c r="A49" s="365">
        <v>34</v>
      </c>
      <c r="B49" s="8" t="s">
        <v>73</v>
      </c>
      <c r="C49" s="9">
        <v>1</v>
      </c>
      <c r="D49" s="323" t="s">
        <v>47</v>
      </c>
      <c r="F49" s="12">
        <v>1</v>
      </c>
      <c r="H49" s="14">
        <v>20</v>
      </c>
      <c r="I49" s="16">
        <v>1</v>
      </c>
      <c r="J49" s="17"/>
      <c r="K49" s="18"/>
      <c r="M49" s="19">
        <v>1</v>
      </c>
      <c r="N49" s="17"/>
      <c r="O49" s="20"/>
      <c r="P49" s="20">
        <v>1</v>
      </c>
      <c r="Q49" s="20"/>
      <c r="R49" s="20">
        <v>1</v>
      </c>
      <c r="S49" s="18"/>
      <c r="U49" s="19">
        <v>10</v>
      </c>
      <c r="V49" s="20">
        <v>1</v>
      </c>
      <c r="W49" s="20"/>
      <c r="X49" s="18"/>
    </row>
    <row r="50" spans="1:24" x14ac:dyDescent="0.25">
      <c r="A50" s="365">
        <v>35</v>
      </c>
      <c r="B50" s="8" t="s">
        <v>73</v>
      </c>
      <c r="C50" s="9">
        <v>1</v>
      </c>
      <c r="D50" s="323" t="s">
        <v>47</v>
      </c>
      <c r="F50" s="12">
        <v>1</v>
      </c>
      <c r="H50" s="14">
        <v>15000</v>
      </c>
      <c r="I50" s="16">
        <v>1</v>
      </c>
      <c r="J50" s="17"/>
      <c r="K50" s="18"/>
      <c r="M50" s="19">
        <v>1</v>
      </c>
      <c r="N50" s="17"/>
      <c r="O50" s="20"/>
      <c r="P50" s="20">
        <v>1</v>
      </c>
      <c r="Q50" s="20"/>
      <c r="R50" s="20">
        <v>1</v>
      </c>
      <c r="S50" s="18"/>
      <c r="U50" s="19">
        <v>8</v>
      </c>
      <c r="V50" s="20">
        <v>1</v>
      </c>
      <c r="W50" s="20"/>
      <c r="X50" s="18"/>
    </row>
    <row r="51" spans="1:24" x14ac:dyDescent="0.25">
      <c r="A51" s="365">
        <v>36</v>
      </c>
      <c r="B51" s="8" t="s">
        <v>73</v>
      </c>
      <c r="C51" s="9">
        <v>1</v>
      </c>
      <c r="D51" s="323" t="s">
        <v>47</v>
      </c>
      <c r="F51" s="12">
        <v>1</v>
      </c>
      <c r="H51" s="14">
        <v>65000</v>
      </c>
      <c r="I51" s="16"/>
      <c r="J51" s="17"/>
      <c r="K51" s="18"/>
      <c r="M51" s="19">
        <v>1</v>
      </c>
      <c r="N51" s="17"/>
      <c r="O51" s="20"/>
      <c r="P51" s="20"/>
      <c r="Q51" s="20">
        <v>1</v>
      </c>
      <c r="R51" s="20">
        <v>1</v>
      </c>
      <c r="S51" s="18"/>
      <c r="U51" s="19">
        <v>9</v>
      </c>
      <c r="V51" s="20">
        <v>1</v>
      </c>
      <c r="W51" s="20"/>
      <c r="X51" s="18"/>
    </row>
    <row r="52" spans="1:24" x14ac:dyDescent="0.25">
      <c r="A52" s="365">
        <v>37</v>
      </c>
      <c r="B52" s="8" t="s">
        <v>73</v>
      </c>
      <c r="C52" s="9">
        <v>1</v>
      </c>
      <c r="D52" s="323" t="s">
        <v>47</v>
      </c>
      <c r="F52" s="12">
        <v>1</v>
      </c>
      <c r="H52" s="14">
        <v>6000</v>
      </c>
      <c r="I52" s="16"/>
      <c r="J52" s="17"/>
      <c r="K52" s="18"/>
      <c r="M52" s="19">
        <v>1</v>
      </c>
      <c r="N52" s="17"/>
      <c r="O52" s="20"/>
      <c r="P52" s="20"/>
      <c r="Q52" s="20">
        <v>1</v>
      </c>
      <c r="R52" s="20">
        <v>1</v>
      </c>
      <c r="S52" s="18"/>
      <c r="U52" s="19">
        <v>15</v>
      </c>
      <c r="V52" s="20">
        <v>1</v>
      </c>
      <c r="W52" s="20"/>
      <c r="X52" s="18"/>
    </row>
    <row r="53" spans="1:24" x14ac:dyDescent="0.25">
      <c r="A53" s="365">
        <v>38</v>
      </c>
      <c r="B53" s="8" t="s">
        <v>73</v>
      </c>
      <c r="C53" s="9">
        <v>1</v>
      </c>
      <c r="D53" s="323" t="s">
        <v>47</v>
      </c>
      <c r="F53" s="12">
        <v>2</v>
      </c>
      <c r="H53" s="14">
        <v>400</v>
      </c>
      <c r="I53" s="16">
        <v>1</v>
      </c>
      <c r="J53" s="17"/>
      <c r="K53" s="18">
        <v>1</v>
      </c>
      <c r="M53" s="19">
        <v>1</v>
      </c>
      <c r="N53" s="17"/>
      <c r="O53" s="20"/>
      <c r="P53" s="20"/>
      <c r="Q53" s="20">
        <v>1</v>
      </c>
      <c r="R53" s="20">
        <v>1</v>
      </c>
      <c r="S53" s="18"/>
      <c r="U53" s="19">
        <v>2</v>
      </c>
      <c r="V53" s="20">
        <v>1</v>
      </c>
      <c r="W53" s="20"/>
      <c r="X53" s="18"/>
    </row>
    <row r="54" spans="1:24" x14ac:dyDescent="0.25">
      <c r="A54" s="365">
        <v>39</v>
      </c>
      <c r="B54" s="8" t="s">
        <v>73</v>
      </c>
      <c r="C54" s="9">
        <v>1</v>
      </c>
      <c r="D54" s="323" t="s">
        <v>47</v>
      </c>
      <c r="F54" s="12">
        <v>2</v>
      </c>
      <c r="H54" s="14">
        <v>500</v>
      </c>
      <c r="I54" s="16"/>
      <c r="J54" s="17">
        <v>1</v>
      </c>
      <c r="K54" s="18">
        <v>1</v>
      </c>
      <c r="M54" s="19">
        <v>1</v>
      </c>
      <c r="N54" s="17"/>
      <c r="O54" s="20"/>
      <c r="P54" s="20"/>
      <c r="Q54" s="20">
        <v>1</v>
      </c>
      <c r="R54" s="20">
        <v>1</v>
      </c>
      <c r="S54" s="18"/>
      <c r="U54" s="19">
        <v>1</v>
      </c>
      <c r="V54" s="20">
        <v>1</v>
      </c>
      <c r="W54" s="20"/>
      <c r="X54" s="18"/>
    </row>
    <row r="55" spans="1:24" x14ac:dyDescent="0.25">
      <c r="A55" s="365">
        <v>40</v>
      </c>
      <c r="B55" s="8" t="s">
        <v>73</v>
      </c>
      <c r="C55" s="9">
        <v>1</v>
      </c>
      <c r="D55" s="323" t="s">
        <v>47</v>
      </c>
      <c r="F55" s="12">
        <v>1</v>
      </c>
      <c r="H55" s="14">
        <v>800</v>
      </c>
      <c r="I55" s="16">
        <v>1</v>
      </c>
      <c r="J55" s="17">
        <v>1</v>
      </c>
      <c r="K55" s="18">
        <v>1</v>
      </c>
      <c r="M55" s="19">
        <v>1</v>
      </c>
      <c r="N55" s="17"/>
      <c r="O55" s="20"/>
      <c r="P55" s="20"/>
      <c r="Q55" s="20"/>
      <c r="R55" s="20">
        <v>1</v>
      </c>
      <c r="S55" s="18"/>
      <c r="U55" s="19">
        <v>1</v>
      </c>
      <c r="V55" s="20">
        <v>1</v>
      </c>
      <c r="W55" s="20"/>
      <c r="X55" s="18"/>
    </row>
    <row r="56" spans="1:24" x14ac:dyDescent="0.25">
      <c r="A56" s="365">
        <v>41</v>
      </c>
      <c r="B56" s="8" t="s">
        <v>73</v>
      </c>
      <c r="C56" s="9">
        <v>1</v>
      </c>
      <c r="D56" s="323" t="s">
        <v>47</v>
      </c>
      <c r="F56" s="12">
        <v>1</v>
      </c>
      <c r="H56" s="14">
        <v>1800</v>
      </c>
      <c r="I56" s="19">
        <v>1</v>
      </c>
      <c r="J56" s="20">
        <v>1</v>
      </c>
      <c r="K56" s="18">
        <v>1</v>
      </c>
      <c r="M56" s="19">
        <v>1</v>
      </c>
      <c r="N56" s="17"/>
      <c r="O56" s="20"/>
      <c r="P56" s="20"/>
      <c r="Q56" s="20"/>
      <c r="R56" s="20">
        <v>1</v>
      </c>
      <c r="S56" s="18"/>
      <c r="U56" s="19">
        <v>10</v>
      </c>
      <c r="V56" s="20">
        <v>1</v>
      </c>
      <c r="W56" s="20"/>
      <c r="X56" s="18"/>
    </row>
    <row r="57" spans="1:24" x14ac:dyDescent="0.25">
      <c r="A57" s="365">
        <v>42</v>
      </c>
      <c r="B57" s="8" t="s">
        <v>73</v>
      </c>
      <c r="C57" s="9">
        <v>1</v>
      </c>
      <c r="D57" s="323" t="s">
        <v>47</v>
      </c>
      <c r="F57" s="12">
        <v>1</v>
      </c>
      <c r="H57" s="14">
        <v>4000</v>
      </c>
      <c r="I57" s="19">
        <v>1</v>
      </c>
      <c r="J57" s="20"/>
      <c r="K57" s="18">
        <v>1</v>
      </c>
      <c r="M57" s="19">
        <v>1</v>
      </c>
      <c r="N57" s="17"/>
      <c r="O57" s="20"/>
      <c r="P57" s="20"/>
      <c r="Q57" s="20"/>
      <c r="R57" s="20">
        <v>1</v>
      </c>
      <c r="S57" s="18"/>
      <c r="U57" s="19">
        <v>5</v>
      </c>
      <c r="V57" s="20">
        <v>1</v>
      </c>
      <c r="W57" s="20"/>
      <c r="X57" s="18"/>
    </row>
    <row r="58" spans="1:24" x14ac:dyDescent="0.25">
      <c r="A58" s="365">
        <v>43</v>
      </c>
      <c r="B58" s="8" t="s">
        <v>73</v>
      </c>
      <c r="C58" s="9">
        <v>1</v>
      </c>
      <c r="D58" s="323" t="s">
        <v>47</v>
      </c>
      <c r="F58" s="12">
        <v>1</v>
      </c>
      <c r="H58" s="14">
        <v>2500</v>
      </c>
      <c r="I58" s="16">
        <v>2</v>
      </c>
      <c r="J58" s="17">
        <v>1</v>
      </c>
      <c r="K58" s="18">
        <v>1</v>
      </c>
      <c r="M58" s="19">
        <v>1</v>
      </c>
      <c r="N58" s="20">
        <v>1</v>
      </c>
      <c r="O58" s="20">
        <v>1</v>
      </c>
      <c r="P58" s="20"/>
      <c r="Q58" s="20"/>
      <c r="R58" s="20">
        <v>1</v>
      </c>
      <c r="S58" s="18"/>
      <c r="U58" s="19">
        <v>5</v>
      </c>
      <c r="V58" s="20">
        <v>1</v>
      </c>
      <c r="W58" s="20"/>
      <c r="X58" s="18"/>
    </row>
    <row r="59" spans="1:24" x14ac:dyDescent="0.25">
      <c r="A59" s="365">
        <v>44</v>
      </c>
      <c r="B59" s="8" t="s">
        <v>73</v>
      </c>
      <c r="C59" s="9">
        <v>1</v>
      </c>
      <c r="D59" s="323" t="s">
        <v>47</v>
      </c>
      <c r="F59" s="12">
        <v>2</v>
      </c>
      <c r="H59" s="14">
        <v>250</v>
      </c>
      <c r="I59" s="19">
        <v>1</v>
      </c>
      <c r="J59" s="20"/>
      <c r="K59" s="18">
        <v>1</v>
      </c>
      <c r="M59" s="19">
        <v>1</v>
      </c>
      <c r="N59" s="20">
        <v>1</v>
      </c>
      <c r="O59" s="20">
        <v>1</v>
      </c>
      <c r="P59" s="20"/>
      <c r="Q59" s="20"/>
      <c r="R59" s="20">
        <v>1</v>
      </c>
      <c r="S59" s="18">
        <v>1</v>
      </c>
      <c r="U59" s="19">
        <v>2</v>
      </c>
      <c r="V59" s="20">
        <v>1</v>
      </c>
      <c r="W59" s="20"/>
      <c r="X59" s="18"/>
    </row>
    <row r="60" spans="1:24" x14ac:dyDescent="0.25">
      <c r="A60" s="365">
        <v>45</v>
      </c>
      <c r="B60" s="8" t="s">
        <v>73</v>
      </c>
      <c r="C60" s="9">
        <v>1</v>
      </c>
      <c r="D60" s="323" t="s">
        <v>47</v>
      </c>
      <c r="F60" s="12">
        <v>2</v>
      </c>
      <c r="H60" s="14">
        <v>800</v>
      </c>
      <c r="I60" s="16"/>
      <c r="J60" s="17"/>
      <c r="K60" s="18">
        <v>1</v>
      </c>
      <c r="M60" s="19">
        <v>1</v>
      </c>
      <c r="N60" s="17">
        <v>1</v>
      </c>
      <c r="O60" s="20">
        <v>1</v>
      </c>
      <c r="P60" s="20"/>
      <c r="Q60" s="20"/>
      <c r="R60" s="20">
        <v>1</v>
      </c>
      <c r="S60" s="18">
        <v>1</v>
      </c>
      <c r="U60" s="19">
        <v>4</v>
      </c>
      <c r="V60" s="20">
        <v>1</v>
      </c>
      <c r="W60" s="20"/>
      <c r="X60" s="18"/>
    </row>
    <row r="61" spans="1:24" x14ac:dyDescent="0.25">
      <c r="A61" s="365">
        <v>46</v>
      </c>
      <c r="B61" s="8" t="s">
        <v>73</v>
      </c>
      <c r="C61" s="9">
        <v>1</v>
      </c>
      <c r="D61" s="323" t="s">
        <v>47</v>
      </c>
      <c r="F61" s="12">
        <v>1</v>
      </c>
      <c r="H61" s="14">
        <v>400</v>
      </c>
      <c r="I61" s="16"/>
      <c r="J61" s="17"/>
      <c r="K61" s="18">
        <v>1</v>
      </c>
      <c r="M61" s="19">
        <v>1</v>
      </c>
      <c r="N61" s="20">
        <v>1</v>
      </c>
      <c r="O61" s="20"/>
      <c r="P61" s="20"/>
      <c r="Q61" s="20"/>
      <c r="R61" s="20">
        <v>1</v>
      </c>
      <c r="S61" s="18">
        <v>1</v>
      </c>
      <c r="U61" s="19">
        <v>7</v>
      </c>
      <c r="V61" s="20">
        <v>1</v>
      </c>
      <c r="W61" s="20"/>
      <c r="X61" s="18"/>
    </row>
    <row r="62" spans="1:24" x14ac:dyDescent="0.25">
      <c r="A62" s="365">
        <v>47</v>
      </c>
      <c r="B62" s="8" t="s">
        <v>73</v>
      </c>
      <c r="C62" s="9">
        <v>1</v>
      </c>
      <c r="D62" s="323" t="s">
        <v>47</v>
      </c>
      <c r="F62" s="12">
        <v>1</v>
      </c>
      <c r="H62" s="14">
        <v>20</v>
      </c>
      <c r="I62" s="16"/>
      <c r="J62" s="17"/>
      <c r="K62" s="18">
        <v>1</v>
      </c>
      <c r="M62" s="19"/>
      <c r="N62" s="17"/>
      <c r="O62" s="20"/>
      <c r="P62" s="20"/>
      <c r="Q62" s="20"/>
      <c r="R62" s="20">
        <v>1</v>
      </c>
      <c r="S62" s="18">
        <v>1</v>
      </c>
      <c r="U62" s="19"/>
      <c r="V62" s="20"/>
      <c r="W62" s="20"/>
      <c r="X62" s="18"/>
    </row>
    <row r="63" spans="1:24" x14ac:dyDescent="0.25">
      <c r="A63" s="365">
        <v>48</v>
      </c>
      <c r="B63" s="8" t="s">
        <v>73</v>
      </c>
      <c r="C63" s="9">
        <v>1</v>
      </c>
      <c r="D63" s="323" t="s">
        <v>47</v>
      </c>
      <c r="F63" s="12">
        <v>1</v>
      </c>
      <c r="H63" s="14">
        <v>15000</v>
      </c>
      <c r="I63" s="16">
        <v>1</v>
      </c>
      <c r="J63" s="17"/>
      <c r="K63" s="18"/>
      <c r="M63" s="19">
        <v>1</v>
      </c>
      <c r="N63" s="17"/>
      <c r="O63" s="20"/>
      <c r="P63" s="20">
        <v>1</v>
      </c>
      <c r="Q63" s="20"/>
      <c r="R63" s="20">
        <v>1</v>
      </c>
      <c r="S63" s="18"/>
      <c r="U63" s="19">
        <v>10</v>
      </c>
      <c r="V63" s="20"/>
      <c r="W63" s="20">
        <v>1</v>
      </c>
      <c r="X63" s="18">
        <v>1</v>
      </c>
    </row>
    <row r="64" spans="1:24" x14ac:dyDescent="0.25">
      <c r="A64" s="365">
        <v>49</v>
      </c>
      <c r="B64" s="8" t="s">
        <v>73</v>
      </c>
      <c r="C64" s="9">
        <v>1</v>
      </c>
      <c r="D64" s="323" t="s">
        <v>47</v>
      </c>
      <c r="F64" s="12">
        <v>1</v>
      </c>
      <c r="H64" s="14">
        <v>65000</v>
      </c>
      <c r="I64" s="16">
        <v>1</v>
      </c>
      <c r="J64" s="17"/>
      <c r="K64" s="18"/>
      <c r="M64" s="19">
        <v>1</v>
      </c>
      <c r="N64" s="17"/>
      <c r="O64" s="20"/>
      <c r="P64" s="20">
        <v>1</v>
      </c>
      <c r="Q64" s="20"/>
      <c r="R64" s="20">
        <v>1</v>
      </c>
      <c r="S64" s="18"/>
      <c r="U64" s="19">
        <v>8</v>
      </c>
      <c r="V64" s="20"/>
      <c r="W64" s="20">
        <v>1</v>
      </c>
      <c r="X64" s="18">
        <v>1</v>
      </c>
    </row>
    <row r="65" spans="1:24" x14ac:dyDescent="0.25">
      <c r="A65" s="365">
        <v>50</v>
      </c>
      <c r="B65" s="8" t="s">
        <v>73</v>
      </c>
      <c r="C65" s="9">
        <v>1</v>
      </c>
      <c r="D65" s="323" t="s">
        <v>47</v>
      </c>
      <c r="F65" s="12">
        <v>2</v>
      </c>
      <c r="H65" s="14">
        <v>2500</v>
      </c>
      <c r="I65" s="19">
        <v>1</v>
      </c>
      <c r="J65" s="20">
        <v>1</v>
      </c>
      <c r="K65" s="18">
        <v>1</v>
      </c>
      <c r="M65" s="19">
        <v>1</v>
      </c>
      <c r="N65" s="17"/>
      <c r="O65" s="20"/>
      <c r="P65" s="20"/>
      <c r="Q65" s="20">
        <v>1</v>
      </c>
      <c r="R65" s="20">
        <v>1</v>
      </c>
      <c r="S65" s="18"/>
      <c r="U65" s="19">
        <v>9</v>
      </c>
      <c r="V65" s="20"/>
      <c r="W65" s="20">
        <v>1</v>
      </c>
      <c r="X65" s="18">
        <v>1</v>
      </c>
    </row>
    <row r="66" spans="1:24" x14ac:dyDescent="0.25">
      <c r="A66" s="365">
        <v>51</v>
      </c>
      <c r="B66" s="8" t="s">
        <v>73</v>
      </c>
      <c r="C66" s="9">
        <v>1</v>
      </c>
      <c r="D66" s="323" t="s">
        <v>47</v>
      </c>
      <c r="F66" s="12">
        <v>2</v>
      </c>
      <c r="H66" s="14">
        <v>250</v>
      </c>
      <c r="I66" s="19">
        <v>1</v>
      </c>
      <c r="J66" s="20"/>
      <c r="K66" s="18">
        <v>1</v>
      </c>
      <c r="M66" s="19">
        <v>1</v>
      </c>
      <c r="N66" s="17"/>
      <c r="O66" s="20"/>
      <c r="P66" s="20"/>
      <c r="Q66" s="20">
        <v>1</v>
      </c>
      <c r="R66" s="20">
        <v>1</v>
      </c>
      <c r="S66" s="18"/>
      <c r="U66" s="19">
        <v>15</v>
      </c>
      <c r="V66" s="20"/>
      <c r="W66" s="20">
        <v>1</v>
      </c>
      <c r="X66" s="18">
        <v>1</v>
      </c>
    </row>
    <row r="67" spans="1:24" x14ac:dyDescent="0.25">
      <c r="A67" s="365">
        <v>52</v>
      </c>
      <c r="B67" s="8" t="s">
        <v>73</v>
      </c>
      <c r="C67" s="9">
        <v>1</v>
      </c>
      <c r="D67" s="323" t="s">
        <v>47</v>
      </c>
      <c r="F67" s="12">
        <v>1</v>
      </c>
      <c r="H67" s="14">
        <v>800</v>
      </c>
      <c r="I67" s="16">
        <v>2</v>
      </c>
      <c r="J67" s="17">
        <v>1</v>
      </c>
      <c r="K67" s="18">
        <v>1</v>
      </c>
      <c r="M67" s="19">
        <v>1</v>
      </c>
      <c r="N67" s="17"/>
      <c r="O67" s="20"/>
      <c r="P67" s="20"/>
      <c r="Q67" s="20">
        <v>1</v>
      </c>
      <c r="R67" s="20">
        <v>1</v>
      </c>
      <c r="S67" s="18"/>
      <c r="U67" s="19">
        <v>2</v>
      </c>
      <c r="V67" s="20"/>
      <c r="W67" s="20">
        <v>1</v>
      </c>
      <c r="X67" s="18">
        <v>1</v>
      </c>
    </row>
    <row r="68" spans="1:24" x14ac:dyDescent="0.25">
      <c r="A68" s="365">
        <v>53</v>
      </c>
      <c r="B68" s="8" t="s">
        <v>73</v>
      </c>
      <c r="C68" s="9">
        <v>1</v>
      </c>
      <c r="D68" s="323" t="s">
        <v>47</v>
      </c>
      <c r="F68" s="12">
        <v>1</v>
      </c>
      <c r="H68" s="14">
        <v>400</v>
      </c>
      <c r="I68" s="19">
        <v>1</v>
      </c>
      <c r="J68" s="20"/>
      <c r="K68" s="18">
        <v>1</v>
      </c>
      <c r="M68" s="19">
        <v>1</v>
      </c>
      <c r="N68" s="17"/>
      <c r="O68" s="20"/>
      <c r="P68" s="20"/>
      <c r="Q68" s="20">
        <v>1</v>
      </c>
      <c r="R68" s="20">
        <v>1</v>
      </c>
      <c r="S68" s="18"/>
      <c r="U68" s="19">
        <v>1</v>
      </c>
      <c r="V68" s="20"/>
      <c r="W68" s="20"/>
      <c r="X68" s="18"/>
    </row>
    <row r="69" spans="1:24" x14ac:dyDescent="0.25">
      <c r="A69" s="365">
        <v>54</v>
      </c>
      <c r="B69" s="8" t="s">
        <v>73</v>
      </c>
      <c r="C69" s="9">
        <v>1</v>
      </c>
      <c r="D69" s="323" t="s">
        <v>47</v>
      </c>
      <c r="F69" s="12">
        <v>1</v>
      </c>
      <c r="H69" s="14">
        <v>20</v>
      </c>
      <c r="I69" s="16"/>
      <c r="J69" s="17"/>
      <c r="K69" s="18">
        <v>1</v>
      </c>
      <c r="M69" s="19">
        <v>1</v>
      </c>
      <c r="N69" s="17"/>
      <c r="O69" s="20"/>
      <c r="P69" s="20"/>
      <c r="Q69" s="20"/>
      <c r="R69" s="20">
        <v>1</v>
      </c>
      <c r="S69" s="18"/>
      <c r="U69" s="19">
        <v>1</v>
      </c>
      <c r="V69" s="20">
        <v>1</v>
      </c>
      <c r="W69" s="20"/>
      <c r="X69" s="18"/>
    </row>
    <row r="70" spans="1:24" x14ac:dyDescent="0.25">
      <c r="A70" s="365">
        <v>55</v>
      </c>
      <c r="B70" s="8" t="s">
        <v>73</v>
      </c>
      <c r="C70" s="9">
        <v>1</v>
      </c>
      <c r="D70" s="323" t="s">
        <v>47</v>
      </c>
      <c r="F70" s="12">
        <v>1</v>
      </c>
      <c r="H70" s="14">
        <v>15000</v>
      </c>
      <c r="I70" s="16"/>
      <c r="J70" s="17"/>
      <c r="K70" s="18">
        <v>1</v>
      </c>
      <c r="M70" s="19">
        <v>1</v>
      </c>
      <c r="N70" s="17"/>
      <c r="O70" s="20"/>
      <c r="P70" s="20"/>
      <c r="Q70" s="20"/>
      <c r="R70" s="20">
        <v>1</v>
      </c>
      <c r="S70" s="18"/>
      <c r="U70" s="19">
        <v>10</v>
      </c>
      <c r="V70" s="20">
        <v>1</v>
      </c>
      <c r="W70" s="20"/>
      <c r="X70" s="18"/>
    </row>
    <row r="71" spans="1:24" x14ac:dyDescent="0.25">
      <c r="A71" s="365">
        <v>56</v>
      </c>
      <c r="B71" s="8" t="s">
        <v>73</v>
      </c>
      <c r="C71" s="9">
        <v>1</v>
      </c>
      <c r="D71" s="323" t="s">
        <v>47</v>
      </c>
      <c r="F71" s="12">
        <v>2</v>
      </c>
      <c r="H71" s="14">
        <v>65000</v>
      </c>
      <c r="I71" s="16"/>
      <c r="J71" s="17"/>
      <c r="K71" s="18">
        <v>1</v>
      </c>
      <c r="M71" s="19">
        <v>1</v>
      </c>
      <c r="N71" s="17"/>
      <c r="O71" s="20"/>
      <c r="P71" s="20"/>
      <c r="Q71" s="20"/>
      <c r="R71" s="20">
        <v>1</v>
      </c>
      <c r="S71" s="18"/>
      <c r="U71" s="19">
        <v>5</v>
      </c>
      <c r="V71" s="20">
        <v>1</v>
      </c>
      <c r="W71" s="20"/>
      <c r="X71" s="18"/>
    </row>
    <row r="72" spans="1:24" x14ac:dyDescent="0.25">
      <c r="A72" s="365">
        <v>57</v>
      </c>
      <c r="B72" s="8" t="s">
        <v>73</v>
      </c>
      <c r="C72" s="9">
        <v>1</v>
      </c>
      <c r="D72" s="323" t="s">
        <v>47</v>
      </c>
      <c r="F72" s="12">
        <v>2</v>
      </c>
      <c r="H72" s="14">
        <v>6000</v>
      </c>
      <c r="I72" s="16">
        <v>1</v>
      </c>
      <c r="J72" s="17"/>
      <c r="K72" s="18"/>
      <c r="M72" s="19">
        <v>1</v>
      </c>
      <c r="N72" s="20">
        <v>1</v>
      </c>
      <c r="O72" s="20">
        <v>1</v>
      </c>
      <c r="P72" s="20"/>
      <c r="Q72" s="20"/>
      <c r="R72" s="20">
        <v>1</v>
      </c>
      <c r="S72" s="18"/>
      <c r="U72" s="19">
        <v>5</v>
      </c>
      <c r="V72" s="20">
        <v>1</v>
      </c>
      <c r="W72" s="20"/>
      <c r="X72" s="18"/>
    </row>
    <row r="73" spans="1:24" x14ac:dyDescent="0.25">
      <c r="A73" s="365">
        <v>58</v>
      </c>
      <c r="B73" s="8" t="s">
        <v>73</v>
      </c>
      <c r="C73" s="9">
        <v>1</v>
      </c>
      <c r="D73" s="323" t="s">
        <v>47</v>
      </c>
      <c r="F73" s="12">
        <v>1</v>
      </c>
      <c r="H73" s="14">
        <v>400</v>
      </c>
      <c r="I73" s="16">
        <v>1</v>
      </c>
      <c r="J73" s="17"/>
      <c r="K73" s="18"/>
      <c r="M73" s="19">
        <v>1</v>
      </c>
      <c r="N73" s="20">
        <v>1</v>
      </c>
      <c r="O73" s="20">
        <v>1</v>
      </c>
      <c r="P73" s="20"/>
      <c r="Q73" s="20"/>
      <c r="R73" s="20">
        <v>1</v>
      </c>
      <c r="S73" s="18">
        <v>1</v>
      </c>
      <c r="U73" s="19">
        <v>2</v>
      </c>
      <c r="V73" s="20"/>
      <c r="W73" s="20">
        <v>1</v>
      </c>
      <c r="X73" s="18">
        <v>1</v>
      </c>
    </row>
    <row r="74" spans="1:24" x14ac:dyDescent="0.25">
      <c r="A74" s="365">
        <v>59</v>
      </c>
      <c r="B74" s="8" t="s">
        <v>73</v>
      </c>
      <c r="C74" s="9">
        <v>1</v>
      </c>
      <c r="D74" s="323" t="s">
        <v>47</v>
      </c>
      <c r="F74" s="12">
        <v>1</v>
      </c>
      <c r="H74" s="14">
        <v>500</v>
      </c>
      <c r="I74" s="16"/>
      <c r="J74" s="17"/>
      <c r="K74" s="18"/>
      <c r="M74" s="19">
        <v>1</v>
      </c>
      <c r="N74" s="17">
        <v>1</v>
      </c>
      <c r="O74" s="20">
        <v>1</v>
      </c>
      <c r="P74" s="20"/>
      <c r="Q74" s="20"/>
      <c r="R74" s="20">
        <v>1</v>
      </c>
      <c r="S74" s="18">
        <v>1</v>
      </c>
      <c r="U74" s="19">
        <v>4</v>
      </c>
      <c r="V74" s="20"/>
      <c r="W74" s="20">
        <v>1</v>
      </c>
      <c r="X74" s="18">
        <v>1</v>
      </c>
    </row>
    <row r="75" spans="1:24" x14ac:dyDescent="0.25">
      <c r="A75" s="365">
        <v>60</v>
      </c>
      <c r="B75" s="8" t="s">
        <v>73</v>
      </c>
      <c r="C75" s="9">
        <v>1</v>
      </c>
      <c r="D75" s="323" t="s">
        <v>47</v>
      </c>
      <c r="F75" s="12">
        <v>1</v>
      </c>
      <c r="H75" s="14">
        <v>800</v>
      </c>
      <c r="I75" s="16"/>
      <c r="J75" s="17"/>
      <c r="K75" s="18"/>
      <c r="M75" s="19">
        <v>1</v>
      </c>
      <c r="N75" s="20">
        <v>1</v>
      </c>
      <c r="O75" s="20"/>
      <c r="P75" s="20"/>
      <c r="Q75" s="20"/>
      <c r="R75" s="20">
        <v>1</v>
      </c>
      <c r="S75" s="18">
        <v>1</v>
      </c>
      <c r="U75" s="19">
        <v>7</v>
      </c>
      <c r="V75" s="20"/>
      <c r="W75" s="20">
        <v>1</v>
      </c>
      <c r="X75" s="18">
        <v>1</v>
      </c>
    </row>
    <row r="76" spans="1:24" x14ac:dyDescent="0.25">
      <c r="A76" s="365">
        <v>61</v>
      </c>
      <c r="B76" s="8" t="s">
        <v>73</v>
      </c>
      <c r="C76" s="9">
        <v>1</v>
      </c>
      <c r="D76" s="323" t="s">
        <v>47</v>
      </c>
      <c r="F76" s="12">
        <v>1</v>
      </c>
      <c r="H76" s="14">
        <v>1800</v>
      </c>
      <c r="I76" s="16">
        <v>1</v>
      </c>
      <c r="J76" s="17"/>
      <c r="K76" s="18">
        <v>1</v>
      </c>
      <c r="M76" s="19"/>
      <c r="N76" s="17"/>
      <c r="O76" s="20"/>
      <c r="P76" s="20"/>
      <c r="Q76" s="20"/>
      <c r="R76" s="20">
        <v>1</v>
      </c>
      <c r="S76" s="18">
        <v>1</v>
      </c>
      <c r="U76" s="19"/>
      <c r="V76" s="20"/>
      <c r="W76" s="20"/>
      <c r="X76" s="18"/>
    </row>
    <row r="77" spans="1:24" x14ac:dyDescent="0.25">
      <c r="A77" s="365">
        <v>62</v>
      </c>
      <c r="B77" s="8" t="s">
        <v>73</v>
      </c>
      <c r="C77" s="9">
        <v>1</v>
      </c>
      <c r="D77" s="323" t="s">
        <v>47</v>
      </c>
      <c r="F77" s="12">
        <v>2</v>
      </c>
      <c r="H77" s="14">
        <v>4000</v>
      </c>
      <c r="I77" s="16"/>
      <c r="J77" s="17">
        <v>1</v>
      </c>
      <c r="K77" s="18">
        <v>1</v>
      </c>
      <c r="M77" s="19">
        <v>1</v>
      </c>
      <c r="N77" s="17"/>
      <c r="O77" s="20"/>
      <c r="P77" s="20">
        <v>1</v>
      </c>
      <c r="Q77" s="20"/>
      <c r="R77" s="20">
        <v>1</v>
      </c>
      <c r="S77" s="18"/>
      <c r="U77" s="19">
        <v>10</v>
      </c>
      <c r="V77" s="20">
        <v>1</v>
      </c>
      <c r="W77" s="20"/>
      <c r="X77" s="18"/>
    </row>
    <row r="78" spans="1:24" x14ac:dyDescent="0.25">
      <c r="A78" s="365">
        <v>63</v>
      </c>
      <c r="B78" s="8" t="s">
        <v>73</v>
      </c>
      <c r="C78" s="9">
        <v>1</v>
      </c>
      <c r="D78" s="323" t="s">
        <v>47</v>
      </c>
      <c r="F78" s="12">
        <v>2</v>
      </c>
      <c r="H78" s="14">
        <v>2500</v>
      </c>
      <c r="I78" s="16">
        <v>1</v>
      </c>
      <c r="J78" s="17">
        <v>1</v>
      </c>
      <c r="K78" s="18">
        <v>1</v>
      </c>
      <c r="M78" s="19">
        <v>1</v>
      </c>
      <c r="N78" s="17"/>
      <c r="O78" s="20"/>
      <c r="P78" s="20">
        <v>1</v>
      </c>
      <c r="Q78" s="20"/>
      <c r="R78" s="20">
        <v>1</v>
      </c>
      <c r="S78" s="18"/>
      <c r="U78" s="19">
        <v>8</v>
      </c>
      <c r="V78" s="20">
        <v>1</v>
      </c>
      <c r="W78" s="20"/>
      <c r="X78" s="18"/>
    </row>
    <row r="79" spans="1:24" x14ac:dyDescent="0.25">
      <c r="A79" s="365">
        <v>64</v>
      </c>
      <c r="B79" s="8" t="s">
        <v>73</v>
      </c>
      <c r="C79" s="9">
        <v>1</v>
      </c>
      <c r="D79" s="323" t="s">
        <v>47</v>
      </c>
      <c r="F79" s="12">
        <v>1</v>
      </c>
      <c r="H79" s="14">
        <v>250</v>
      </c>
      <c r="I79" s="19">
        <v>1</v>
      </c>
      <c r="J79" s="20">
        <v>1</v>
      </c>
      <c r="K79" s="18">
        <v>1</v>
      </c>
      <c r="M79" s="19">
        <v>1</v>
      </c>
      <c r="N79" s="17"/>
      <c r="O79" s="20"/>
      <c r="P79" s="20"/>
      <c r="Q79" s="20">
        <v>1</v>
      </c>
      <c r="R79" s="20">
        <v>1</v>
      </c>
      <c r="S79" s="18"/>
      <c r="U79" s="19">
        <v>9</v>
      </c>
      <c r="V79" s="20">
        <v>1</v>
      </c>
      <c r="W79" s="20"/>
      <c r="X79" s="18"/>
    </row>
    <row r="80" spans="1:24" x14ac:dyDescent="0.25">
      <c r="A80" s="365">
        <v>65</v>
      </c>
      <c r="B80" s="8" t="s">
        <v>73</v>
      </c>
      <c r="C80" s="9">
        <v>1</v>
      </c>
      <c r="D80" s="323" t="s">
        <v>47</v>
      </c>
      <c r="F80" s="12">
        <v>1</v>
      </c>
      <c r="H80" s="14">
        <v>800</v>
      </c>
      <c r="I80" s="19">
        <v>1</v>
      </c>
      <c r="J80" s="20"/>
      <c r="K80" s="18">
        <v>1</v>
      </c>
      <c r="M80" s="19">
        <v>1</v>
      </c>
      <c r="N80" s="17"/>
      <c r="O80" s="20"/>
      <c r="P80" s="20"/>
      <c r="Q80" s="20">
        <v>1</v>
      </c>
      <c r="R80" s="20">
        <v>1</v>
      </c>
      <c r="S80" s="18"/>
      <c r="U80" s="19">
        <v>15</v>
      </c>
      <c r="V80" s="20">
        <v>1</v>
      </c>
      <c r="W80" s="20"/>
      <c r="X80" s="18"/>
    </row>
    <row r="81" spans="1:24" x14ac:dyDescent="0.25">
      <c r="A81" s="365">
        <v>66</v>
      </c>
      <c r="B81" s="8" t="s">
        <v>73</v>
      </c>
      <c r="C81" s="9">
        <v>1</v>
      </c>
      <c r="D81" s="323" t="s">
        <v>47</v>
      </c>
      <c r="F81" s="12">
        <v>1</v>
      </c>
      <c r="H81" s="14">
        <v>400</v>
      </c>
      <c r="I81" s="16">
        <v>2</v>
      </c>
      <c r="J81" s="17">
        <v>1</v>
      </c>
      <c r="K81" s="18">
        <v>1</v>
      </c>
      <c r="M81" s="19">
        <v>1</v>
      </c>
      <c r="N81" s="17"/>
      <c r="O81" s="20"/>
      <c r="P81" s="20"/>
      <c r="Q81" s="20">
        <v>1</v>
      </c>
      <c r="R81" s="20">
        <v>1</v>
      </c>
      <c r="S81" s="18"/>
      <c r="U81" s="19">
        <v>2</v>
      </c>
      <c r="V81" s="20">
        <v>1</v>
      </c>
      <c r="W81" s="20"/>
      <c r="X81" s="18"/>
    </row>
    <row r="82" spans="1:24" x14ac:dyDescent="0.25">
      <c r="A82" s="365">
        <v>67</v>
      </c>
      <c r="B82" s="8" t="s">
        <v>73</v>
      </c>
      <c r="C82" s="9">
        <v>1</v>
      </c>
      <c r="D82" s="323" t="s">
        <v>47</v>
      </c>
      <c r="F82" s="12">
        <v>1</v>
      </c>
      <c r="H82" s="14">
        <v>20</v>
      </c>
      <c r="I82" s="19">
        <v>1</v>
      </c>
      <c r="J82" s="20"/>
      <c r="K82" s="18">
        <v>1</v>
      </c>
      <c r="M82" s="19">
        <v>1</v>
      </c>
      <c r="N82" s="17"/>
      <c r="O82" s="20"/>
      <c r="P82" s="20"/>
      <c r="Q82" s="20">
        <v>1</v>
      </c>
      <c r="R82" s="20">
        <v>1</v>
      </c>
      <c r="S82" s="18"/>
      <c r="U82" s="19">
        <v>1</v>
      </c>
      <c r="V82" s="20"/>
      <c r="W82" s="20">
        <v>1</v>
      </c>
      <c r="X82" s="18">
        <v>1</v>
      </c>
    </row>
    <row r="83" spans="1:24" x14ac:dyDescent="0.25">
      <c r="A83" s="365">
        <v>68</v>
      </c>
      <c r="B83" s="8" t="s">
        <v>73</v>
      </c>
      <c r="C83" s="9">
        <v>1</v>
      </c>
      <c r="D83" s="323" t="s">
        <v>47</v>
      </c>
      <c r="F83" s="12">
        <v>2</v>
      </c>
      <c r="H83" s="14">
        <v>15000</v>
      </c>
      <c r="I83" s="19">
        <v>1</v>
      </c>
      <c r="J83" s="20">
        <v>1</v>
      </c>
      <c r="K83" s="18">
        <v>1</v>
      </c>
      <c r="M83" s="19">
        <v>1</v>
      </c>
      <c r="N83" s="17"/>
      <c r="O83" s="20"/>
      <c r="P83" s="20"/>
      <c r="Q83" s="20"/>
      <c r="R83" s="20">
        <v>1</v>
      </c>
      <c r="S83" s="18"/>
      <c r="U83" s="19">
        <v>1</v>
      </c>
      <c r="V83" s="20"/>
      <c r="W83" s="20">
        <v>1</v>
      </c>
      <c r="X83" s="18">
        <v>1</v>
      </c>
    </row>
    <row r="84" spans="1:24" x14ac:dyDescent="0.25">
      <c r="A84" s="365">
        <v>69</v>
      </c>
      <c r="B84" s="8" t="s">
        <v>73</v>
      </c>
      <c r="C84" s="9">
        <v>1</v>
      </c>
      <c r="D84" s="323" t="s">
        <v>47</v>
      </c>
      <c r="F84" s="12">
        <v>1</v>
      </c>
      <c r="H84" s="14">
        <v>65000</v>
      </c>
      <c r="I84" s="19">
        <v>1</v>
      </c>
      <c r="J84" s="20"/>
      <c r="K84" s="18">
        <v>1</v>
      </c>
      <c r="M84" s="19">
        <v>1</v>
      </c>
      <c r="N84" s="17"/>
      <c r="O84" s="20"/>
      <c r="P84" s="20"/>
      <c r="Q84" s="20"/>
      <c r="R84" s="20">
        <v>1</v>
      </c>
      <c r="S84" s="18"/>
      <c r="U84" s="19">
        <v>10</v>
      </c>
      <c r="V84" s="20"/>
      <c r="W84" s="20">
        <v>1</v>
      </c>
      <c r="X84" s="18">
        <v>1</v>
      </c>
    </row>
    <row r="85" spans="1:24" x14ac:dyDescent="0.25">
      <c r="A85" s="365">
        <v>70</v>
      </c>
      <c r="B85" s="8" t="s">
        <v>73</v>
      </c>
      <c r="C85" s="9">
        <v>1</v>
      </c>
      <c r="D85" s="323" t="s">
        <v>47</v>
      </c>
      <c r="F85" s="12">
        <v>1</v>
      </c>
      <c r="H85" s="14">
        <v>6000</v>
      </c>
      <c r="I85" s="16">
        <v>2</v>
      </c>
      <c r="J85" s="17">
        <v>1</v>
      </c>
      <c r="K85" s="18">
        <v>1</v>
      </c>
      <c r="M85" s="19">
        <v>1</v>
      </c>
      <c r="N85" s="17"/>
      <c r="O85" s="20"/>
      <c r="P85" s="20"/>
      <c r="Q85" s="20"/>
      <c r="R85" s="20">
        <v>1</v>
      </c>
      <c r="S85" s="18"/>
      <c r="U85" s="19">
        <v>5</v>
      </c>
      <c r="V85" s="20"/>
      <c r="W85" s="20">
        <v>1</v>
      </c>
      <c r="X85" s="18">
        <v>1</v>
      </c>
    </row>
    <row r="86" spans="1:24" x14ac:dyDescent="0.25">
      <c r="A86" s="365">
        <v>71</v>
      </c>
      <c r="B86" s="8" t="s">
        <v>73</v>
      </c>
      <c r="C86" s="9">
        <v>1</v>
      </c>
      <c r="D86" s="323" t="s">
        <v>47</v>
      </c>
      <c r="F86" s="12">
        <v>1</v>
      </c>
      <c r="H86" s="14">
        <v>400</v>
      </c>
      <c r="I86" s="19">
        <v>1</v>
      </c>
      <c r="J86" s="20"/>
      <c r="K86" s="18">
        <v>1</v>
      </c>
      <c r="M86" s="19">
        <v>1</v>
      </c>
      <c r="N86" s="20">
        <v>1</v>
      </c>
      <c r="O86" s="20">
        <v>1</v>
      </c>
      <c r="P86" s="20"/>
      <c r="Q86" s="20"/>
      <c r="R86" s="20">
        <v>1</v>
      </c>
      <c r="S86" s="18"/>
      <c r="U86" s="19">
        <v>5</v>
      </c>
      <c r="V86" s="20"/>
      <c r="W86" s="20">
        <v>1</v>
      </c>
      <c r="X86" s="18">
        <v>1</v>
      </c>
    </row>
    <row r="87" spans="1:24" x14ac:dyDescent="0.25">
      <c r="A87" s="365">
        <v>72</v>
      </c>
      <c r="B87" s="8" t="s">
        <v>73</v>
      </c>
      <c r="C87" s="9">
        <v>1</v>
      </c>
      <c r="D87" s="323" t="s">
        <v>47</v>
      </c>
      <c r="F87" s="12">
        <v>1</v>
      </c>
      <c r="H87" s="14">
        <v>500</v>
      </c>
      <c r="I87" s="16"/>
      <c r="J87" s="17"/>
      <c r="K87" s="18">
        <v>1</v>
      </c>
      <c r="M87" s="19">
        <v>1</v>
      </c>
      <c r="N87" s="20">
        <v>1</v>
      </c>
      <c r="O87" s="20">
        <v>1</v>
      </c>
      <c r="P87" s="20"/>
      <c r="Q87" s="20"/>
      <c r="R87" s="20">
        <v>1</v>
      </c>
      <c r="S87" s="18">
        <v>1</v>
      </c>
      <c r="U87" s="19">
        <v>2</v>
      </c>
      <c r="V87" s="20"/>
      <c r="W87" s="20">
        <v>1</v>
      </c>
      <c r="X87" s="18">
        <v>1</v>
      </c>
    </row>
    <row r="88" spans="1:24" x14ac:dyDescent="0.25">
      <c r="A88" s="365">
        <v>73</v>
      </c>
      <c r="B88" s="8" t="s">
        <v>73</v>
      </c>
      <c r="C88" s="9">
        <v>1</v>
      </c>
      <c r="D88" s="323" t="s">
        <v>47</v>
      </c>
      <c r="F88" s="12">
        <v>1</v>
      </c>
      <c r="H88" s="14">
        <v>800</v>
      </c>
      <c r="I88" s="16"/>
      <c r="J88" s="17"/>
      <c r="K88" s="18">
        <v>1</v>
      </c>
      <c r="M88" s="19">
        <v>1</v>
      </c>
      <c r="N88" s="17">
        <v>1</v>
      </c>
      <c r="O88" s="20">
        <v>1</v>
      </c>
      <c r="P88" s="20"/>
      <c r="Q88" s="20"/>
      <c r="R88" s="20">
        <v>1</v>
      </c>
      <c r="S88" s="18">
        <v>1</v>
      </c>
      <c r="U88" s="19">
        <v>4</v>
      </c>
      <c r="V88" s="20">
        <v>1</v>
      </c>
      <c r="W88" s="20"/>
      <c r="X88" s="18"/>
    </row>
    <row r="89" spans="1:24" x14ac:dyDescent="0.25">
      <c r="A89" s="365">
        <v>74</v>
      </c>
      <c r="B89" s="8" t="s">
        <v>73</v>
      </c>
      <c r="C89" s="9">
        <v>1</v>
      </c>
      <c r="D89" s="323" t="s">
        <v>47</v>
      </c>
      <c r="F89" s="12">
        <v>1</v>
      </c>
      <c r="H89" s="14">
        <v>1800</v>
      </c>
      <c r="I89" s="16"/>
      <c r="J89" s="17"/>
      <c r="K89" s="18">
        <v>1</v>
      </c>
      <c r="M89" s="19">
        <v>1</v>
      </c>
      <c r="N89" s="20">
        <v>1</v>
      </c>
      <c r="O89" s="20"/>
      <c r="P89" s="20"/>
      <c r="Q89" s="20"/>
      <c r="R89" s="20"/>
      <c r="S89" s="18">
        <v>1</v>
      </c>
      <c r="U89" s="19">
        <v>7</v>
      </c>
      <c r="V89" s="20">
        <v>1</v>
      </c>
      <c r="W89" s="20"/>
      <c r="X89" s="18"/>
    </row>
    <row r="90" spans="1:24" x14ac:dyDescent="0.25">
      <c r="A90" s="365">
        <v>75</v>
      </c>
      <c r="B90" s="8" t="s">
        <v>73</v>
      </c>
      <c r="C90" s="9">
        <v>1</v>
      </c>
      <c r="D90" s="323" t="s">
        <v>47</v>
      </c>
      <c r="F90" s="12">
        <v>1</v>
      </c>
      <c r="H90" s="14">
        <v>4000</v>
      </c>
      <c r="I90" s="16">
        <v>1</v>
      </c>
      <c r="J90" s="17"/>
      <c r="K90" s="18"/>
      <c r="M90" s="19"/>
      <c r="N90" s="17"/>
      <c r="O90" s="20"/>
      <c r="P90" s="20"/>
      <c r="Q90" s="20"/>
      <c r="R90" s="20"/>
      <c r="S90" s="18">
        <v>1</v>
      </c>
      <c r="U90" s="19"/>
      <c r="V90" s="20"/>
      <c r="W90" s="20"/>
      <c r="X90" s="18"/>
    </row>
    <row r="91" spans="1:24" x14ac:dyDescent="0.25">
      <c r="A91" s="365">
        <v>76</v>
      </c>
      <c r="B91" s="8" t="s">
        <v>73</v>
      </c>
      <c r="C91" s="9">
        <v>1</v>
      </c>
      <c r="D91" s="323" t="s">
        <v>47</v>
      </c>
      <c r="F91" s="12">
        <v>1</v>
      </c>
      <c r="H91" s="14">
        <v>2500</v>
      </c>
      <c r="I91" s="16">
        <v>1</v>
      </c>
      <c r="J91" s="17"/>
      <c r="K91" s="18"/>
      <c r="M91" s="19">
        <v>1</v>
      </c>
      <c r="N91" s="17"/>
      <c r="O91" s="20"/>
      <c r="P91" s="20">
        <v>1</v>
      </c>
      <c r="Q91" s="20"/>
      <c r="R91" s="20"/>
      <c r="S91" s="18"/>
      <c r="U91" s="19">
        <v>10</v>
      </c>
      <c r="V91" s="20">
        <v>1</v>
      </c>
      <c r="W91" s="20"/>
      <c r="X91" s="18"/>
    </row>
    <row r="92" spans="1:24" x14ac:dyDescent="0.25">
      <c r="A92" s="365">
        <v>77</v>
      </c>
      <c r="B92" s="8" t="s">
        <v>73</v>
      </c>
      <c r="C92" s="9">
        <v>1</v>
      </c>
      <c r="D92" s="323" t="s">
        <v>47</v>
      </c>
      <c r="F92" s="12">
        <v>1</v>
      </c>
      <c r="H92" s="14">
        <v>250</v>
      </c>
      <c r="I92" s="16"/>
      <c r="J92" s="17"/>
      <c r="K92" s="18"/>
      <c r="M92" s="19">
        <v>1</v>
      </c>
      <c r="N92" s="17"/>
      <c r="O92" s="20"/>
      <c r="P92" s="20">
        <v>1</v>
      </c>
      <c r="Q92" s="20"/>
      <c r="R92" s="20"/>
      <c r="S92" s="18"/>
      <c r="U92" s="19">
        <v>8</v>
      </c>
      <c r="V92" s="20">
        <v>1</v>
      </c>
      <c r="W92" s="20"/>
      <c r="X92" s="18"/>
    </row>
    <row r="93" spans="1:24" x14ac:dyDescent="0.25">
      <c r="A93" s="365">
        <v>78</v>
      </c>
      <c r="B93" s="8" t="s">
        <v>73</v>
      </c>
      <c r="C93" s="9">
        <v>1</v>
      </c>
      <c r="D93" s="323" t="s">
        <v>47</v>
      </c>
      <c r="F93" s="12">
        <v>1</v>
      </c>
      <c r="H93" s="14">
        <v>800</v>
      </c>
      <c r="I93" s="16"/>
      <c r="J93" s="17"/>
      <c r="K93" s="18"/>
      <c r="M93" s="19">
        <v>1</v>
      </c>
      <c r="N93" s="17"/>
      <c r="O93" s="20"/>
      <c r="P93" s="20"/>
      <c r="Q93" s="20">
        <v>1</v>
      </c>
      <c r="R93" s="20"/>
      <c r="S93" s="18"/>
      <c r="U93" s="19">
        <v>9</v>
      </c>
      <c r="V93" s="20">
        <v>1</v>
      </c>
      <c r="W93" s="20"/>
      <c r="X93" s="18"/>
    </row>
    <row r="94" spans="1:24" x14ac:dyDescent="0.25">
      <c r="A94" s="365">
        <v>79</v>
      </c>
      <c r="B94" s="8" t="s">
        <v>73</v>
      </c>
      <c r="C94" s="9">
        <v>1</v>
      </c>
      <c r="D94" s="323" t="s">
        <v>47</v>
      </c>
      <c r="F94" s="12">
        <v>1</v>
      </c>
      <c r="H94" s="14">
        <v>400</v>
      </c>
      <c r="I94" s="16">
        <v>1</v>
      </c>
      <c r="J94" s="17"/>
      <c r="K94" s="18">
        <v>1</v>
      </c>
      <c r="M94" s="19">
        <v>1</v>
      </c>
      <c r="N94" s="17"/>
      <c r="O94" s="20"/>
      <c r="P94" s="20"/>
      <c r="Q94" s="20">
        <v>1</v>
      </c>
      <c r="R94" s="20"/>
      <c r="S94" s="18"/>
      <c r="U94" s="19">
        <v>15</v>
      </c>
      <c r="V94" s="20">
        <v>1</v>
      </c>
      <c r="W94" s="20"/>
      <c r="X94" s="18"/>
    </row>
    <row r="95" spans="1:24" x14ac:dyDescent="0.25">
      <c r="A95" s="365">
        <v>80</v>
      </c>
      <c r="B95" s="8" t="s">
        <v>73</v>
      </c>
      <c r="C95" s="9">
        <v>1</v>
      </c>
      <c r="D95" s="323" t="s">
        <v>47</v>
      </c>
      <c r="F95" s="12">
        <v>1</v>
      </c>
      <c r="H95" s="14">
        <v>20</v>
      </c>
      <c r="I95" s="16"/>
      <c r="J95" s="17">
        <v>1</v>
      </c>
      <c r="K95" s="18">
        <v>1</v>
      </c>
      <c r="M95" s="19">
        <v>1</v>
      </c>
      <c r="N95" s="17"/>
      <c r="O95" s="20"/>
      <c r="P95" s="20"/>
      <c r="Q95" s="20">
        <v>1</v>
      </c>
      <c r="R95" s="20"/>
      <c r="S95" s="18"/>
      <c r="U95" s="19">
        <v>2</v>
      </c>
      <c r="V95" s="20"/>
      <c r="W95" s="20">
        <v>1</v>
      </c>
      <c r="X95" s="18">
        <v>1</v>
      </c>
    </row>
    <row r="96" spans="1:24" x14ac:dyDescent="0.25">
      <c r="A96" s="365">
        <v>81</v>
      </c>
      <c r="B96" s="8" t="s">
        <v>73</v>
      </c>
      <c r="C96" s="9">
        <v>1</v>
      </c>
      <c r="D96" s="323" t="s">
        <v>47</v>
      </c>
      <c r="F96" s="12">
        <v>2</v>
      </c>
      <c r="H96" s="14">
        <v>15000</v>
      </c>
      <c r="I96" s="16">
        <v>1</v>
      </c>
      <c r="J96" s="17">
        <v>1</v>
      </c>
      <c r="K96" s="18">
        <v>1</v>
      </c>
      <c r="M96" s="19">
        <v>1</v>
      </c>
      <c r="N96" s="17"/>
      <c r="O96" s="20"/>
      <c r="P96" s="20"/>
      <c r="Q96" s="20">
        <v>1</v>
      </c>
      <c r="R96" s="20"/>
      <c r="S96" s="18"/>
      <c r="U96" s="19">
        <v>1</v>
      </c>
      <c r="V96" s="20"/>
      <c r="W96" s="20">
        <v>1</v>
      </c>
      <c r="X96" s="18">
        <v>1</v>
      </c>
    </row>
    <row r="97" spans="1:24" x14ac:dyDescent="0.25">
      <c r="A97" s="365">
        <v>82</v>
      </c>
      <c r="B97" s="8" t="s">
        <v>73</v>
      </c>
      <c r="C97" s="9">
        <v>1</v>
      </c>
      <c r="D97" s="323" t="s">
        <v>47</v>
      </c>
      <c r="F97" s="12">
        <v>2</v>
      </c>
      <c r="H97" s="14">
        <v>65000</v>
      </c>
      <c r="I97" s="19">
        <v>1</v>
      </c>
      <c r="J97" s="20">
        <v>1</v>
      </c>
      <c r="K97" s="18">
        <v>1</v>
      </c>
      <c r="M97" s="19">
        <v>1</v>
      </c>
      <c r="N97" s="17"/>
      <c r="O97" s="20"/>
      <c r="P97" s="20"/>
      <c r="Q97" s="20"/>
      <c r="R97" s="20"/>
      <c r="S97" s="18"/>
      <c r="U97" s="19">
        <v>1</v>
      </c>
      <c r="V97" s="20"/>
      <c r="W97" s="20">
        <v>1</v>
      </c>
      <c r="X97" s="18">
        <v>1</v>
      </c>
    </row>
    <row r="98" spans="1:24" x14ac:dyDescent="0.25">
      <c r="A98" s="365">
        <v>83</v>
      </c>
      <c r="B98" s="8" t="s">
        <v>73</v>
      </c>
      <c r="C98" s="9">
        <v>1</v>
      </c>
      <c r="D98" s="323" t="s">
        <v>47</v>
      </c>
      <c r="F98" s="12">
        <v>1</v>
      </c>
      <c r="H98" s="14">
        <v>6000</v>
      </c>
      <c r="I98" s="19">
        <v>1</v>
      </c>
      <c r="J98" s="20"/>
      <c r="K98" s="18">
        <v>1</v>
      </c>
      <c r="M98" s="19">
        <v>1</v>
      </c>
      <c r="N98" s="17"/>
      <c r="O98" s="20"/>
      <c r="P98" s="20"/>
      <c r="Q98" s="20"/>
      <c r="R98" s="20"/>
      <c r="S98" s="18"/>
      <c r="U98" s="19">
        <v>10</v>
      </c>
      <c r="V98" s="20"/>
      <c r="W98" s="20">
        <v>1</v>
      </c>
      <c r="X98" s="18">
        <v>1</v>
      </c>
    </row>
    <row r="99" spans="1:24" x14ac:dyDescent="0.25">
      <c r="A99" s="365">
        <v>84</v>
      </c>
      <c r="B99" s="8" t="s">
        <v>73</v>
      </c>
      <c r="C99" s="9">
        <v>1</v>
      </c>
      <c r="D99" s="323" t="s">
        <v>47</v>
      </c>
      <c r="F99" s="12">
        <v>1</v>
      </c>
      <c r="H99" s="14">
        <v>400</v>
      </c>
      <c r="I99" s="16">
        <v>2</v>
      </c>
      <c r="J99" s="17">
        <v>1</v>
      </c>
      <c r="K99" s="18">
        <v>1</v>
      </c>
      <c r="M99" s="19">
        <v>1</v>
      </c>
      <c r="N99" s="17"/>
      <c r="O99" s="20"/>
      <c r="P99" s="20"/>
      <c r="Q99" s="20"/>
      <c r="R99" s="20"/>
      <c r="S99" s="18"/>
      <c r="U99" s="19">
        <v>5</v>
      </c>
      <c r="V99" s="20"/>
      <c r="W99" s="20">
        <v>1</v>
      </c>
      <c r="X99" s="18">
        <v>1</v>
      </c>
    </row>
    <row r="100" spans="1:24" x14ac:dyDescent="0.25">
      <c r="A100" s="365">
        <v>85</v>
      </c>
      <c r="B100" s="8" t="s">
        <v>73</v>
      </c>
      <c r="C100" s="9">
        <v>1</v>
      </c>
      <c r="D100" s="323" t="s">
        <v>47</v>
      </c>
      <c r="F100" s="12">
        <v>1</v>
      </c>
      <c r="H100" s="14">
        <v>500</v>
      </c>
      <c r="I100" s="19">
        <v>1</v>
      </c>
      <c r="J100" s="20"/>
      <c r="K100" s="18">
        <v>1</v>
      </c>
      <c r="M100" s="19">
        <v>1</v>
      </c>
      <c r="N100" s="20">
        <v>1</v>
      </c>
      <c r="O100" s="20">
        <v>1</v>
      </c>
      <c r="P100" s="20"/>
      <c r="Q100" s="20"/>
      <c r="R100" s="20"/>
      <c r="S100" s="18"/>
      <c r="U100" s="19">
        <v>5</v>
      </c>
      <c r="V100" s="20">
        <v>1</v>
      </c>
      <c r="W100" s="20"/>
      <c r="X100" s="18"/>
    </row>
    <row r="101" spans="1:24" x14ac:dyDescent="0.25">
      <c r="A101" s="365">
        <v>86</v>
      </c>
      <c r="B101" s="8" t="s">
        <v>73</v>
      </c>
      <c r="C101" s="9">
        <v>1</v>
      </c>
      <c r="D101" s="323" t="s">
        <v>47</v>
      </c>
      <c r="F101" s="12">
        <v>1</v>
      </c>
      <c r="H101" s="14">
        <v>800</v>
      </c>
      <c r="I101" s="16"/>
      <c r="J101" s="17"/>
      <c r="K101" s="18">
        <v>1</v>
      </c>
      <c r="M101" s="19">
        <v>1</v>
      </c>
      <c r="N101" s="20">
        <v>1</v>
      </c>
      <c r="O101" s="20">
        <v>1</v>
      </c>
      <c r="P101" s="20"/>
      <c r="Q101" s="20"/>
      <c r="R101" s="20"/>
      <c r="S101" s="18">
        <v>1</v>
      </c>
      <c r="U101" s="19">
        <v>2</v>
      </c>
      <c r="V101" s="20">
        <v>1</v>
      </c>
      <c r="W101" s="20"/>
      <c r="X101" s="18"/>
    </row>
    <row r="102" spans="1:24" x14ac:dyDescent="0.25">
      <c r="A102" s="365">
        <v>87</v>
      </c>
      <c r="B102" s="8" t="s">
        <v>73</v>
      </c>
      <c r="C102" s="9">
        <v>1</v>
      </c>
      <c r="D102" s="323" t="s">
        <v>47</v>
      </c>
      <c r="F102" s="12">
        <v>2</v>
      </c>
      <c r="H102" s="14">
        <v>1800</v>
      </c>
      <c r="I102" s="16"/>
      <c r="J102" s="17"/>
      <c r="K102" s="18">
        <v>1</v>
      </c>
      <c r="M102" s="19">
        <v>1</v>
      </c>
      <c r="N102" s="17">
        <v>1</v>
      </c>
      <c r="O102" s="20">
        <v>1</v>
      </c>
      <c r="P102" s="20"/>
      <c r="Q102" s="20"/>
      <c r="R102" s="20"/>
      <c r="S102" s="18">
        <v>1</v>
      </c>
      <c r="U102" s="19">
        <v>4</v>
      </c>
      <c r="V102" s="20">
        <v>1</v>
      </c>
      <c r="W102" s="20"/>
      <c r="X102" s="18"/>
    </row>
    <row r="103" spans="1:24" x14ac:dyDescent="0.25">
      <c r="A103" s="365">
        <v>88</v>
      </c>
      <c r="B103" s="8" t="s">
        <v>73</v>
      </c>
      <c r="C103" s="9">
        <v>1</v>
      </c>
      <c r="D103" s="323" t="s">
        <v>47</v>
      </c>
      <c r="F103" s="12">
        <v>2</v>
      </c>
      <c r="H103" s="14">
        <v>250</v>
      </c>
      <c r="I103" s="16"/>
      <c r="J103" s="17"/>
      <c r="K103" s="18">
        <v>1</v>
      </c>
      <c r="M103" s="19">
        <v>1</v>
      </c>
      <c r="N103" s="20">
        <v>1</v>
      </c>
      <c r="O103" s="20"/>
      <c r="P103" s="20"/>
      <c r="Q103" s="20"/>
      <c r="R103" s="20"/>
      <c r="S103" s="18">
        <v>1</v>
      </c>
      <c r="U103" s="19">
        <v>7</v>
      </c>
      <c r="V103" s="20">
        <v>1</v>
      </c>
      <c r="W103" s="20"/>
      <c r="X103" s="18"/>
    </row>
    <row r="104" spans="1:24" x14ac:dyDescent="0.25">
      <c r="A104" s="365">
        <v>89</v>
      </c>
      <c r="B104" s="8" t="s">
        <v>73</v>
      </c>
      <c r="C104" s="9">
        <v>1</v>
      </c>
      <c r="D104" s="323" t="s">
        <v>47</v>
      </c>
      <c r="F104" s="12">
        <v>1</v>
      </c>
      <c r="H104" s="14">
        <v>800</v>
      </c>
      <c r="I104" s="16">
        <v>1</v>
      </c>
      <c r="J104" s="17"/>
      <c r="K104" s="18"/>
      <c r="M104" s="19"/>
      <c r="N104" s="17"/>
      <c r="O104" s="20"/>
      <c r="P104" s="20"/>
      <c r="Q104" s="20"/>
      <c r="R104" s="20"/>
      <c r="S104" s="18">
        <v>1</v>
      </c>
      <c r="U104" s="19"/>
      <c r="V104" s="20"/>
      <c r="W104" s="20"/>
      <c r="X104" s="18"/>
    </row>
    <row r="105" spans="1:24" x14ac:dyDescent="0.25">
      <c r="A105" s="365">
        <v>90</v>
      </c>
      <c r="B105" s="8" t="s">
        <v>73</v>
      </c>
      <c r="C105" s="9">
        <v>1</v>
      </c>
      <c r="D105" s="323" t="s">
        <v>47</v>
      </c>
      <c r="F105" s="12">
        <v>1</v>
      </c>
      <c r="H105" s="14">
        <v>400</v>
      </c>
      <c r="I105" s="16">
        <v>1</v>
      </c>
      <c r="J105" s="17"/>
      <c r="K105" s="18"/>
      <c r="M105" s="19">
        <v>1</v>
      </c>
      <c r="N105" s="17"/>
      <c r="O105" s="20"/>
      <c r="P105" s="20">
        <v>1</v>
      </c>
      <c r="Q105" s="20"/>
      <c r="R105" s="20"/>
      <c r="S105" s="18"/>
      <c r="U105" s="19">
        <v>10</v>
      </c>
      <c r="V105" s="20"/>
      <c r="W105" s="20">
        <v>1</v>
      </c>
      <c r="X105" s="18">
        <v>1</v>
      </c>
    </row>
    <row r="106" spans="1:24" x14ac:dyDescent="0.25">
      <c r="A106" s="365">
        <v>91</v>
      </c>
      <c r="B106" s="8" t="s">
        <v>73</v>
      </c>
      <c r="C106" s="9">
        <v>1</v>
      </c>
      <c r="D106" s="323" t="s">
        <v>47</v>
      </c>
      <c r="F106" s="12">
        <v>1</v>
      </c>
      <c r="H106" s="14">
        <v>20</v>
      </c>
      <c r="I106" s="16"/>
      <c r="J106" s="17"/>
      <c r="K106" s="18"/>
      <c r="M106" s="19">
        <v>1</v>
      </c>
      <c r="N106" s="17"/>
      <c r="O106" s="20"/>
      <c r="P106" s="20">
        <v>1</v>
      </c>
      <c r="Q106" s="20"/>
      <c r="R106" s="20"/>
      <c r="S106" s="18"/>
      <c r="U106" s="19">
        <v>8</v>
      </c>
      <c r="V106" s="20"/>
      <c r="W106" s="20">
        <v>1</v>
      </c>
      <c r="X106" s="18">
        <v>1</v>
      </c>
    </row>
    <row r="107" spans="1:24" x14ac:dyDescent="0.25">
      <c r="A107" s="365">
        <v>92</v>
      </c>
      <c r="B107" s="8" t="s">
        <v>73</v>
      </c>
      <c r="C107" s="9">
        <v>1</v>
      </c>
      <c r="D107" s="323" t="s">
        <v>47</v>
      </c>
      <c r="F107" s="12">
        <v>1</v>
      </c>
      <c r="H107" s="14">
        <v>15000</v>
      </c>
      <c r="I107" s="16"/>
      <c r="J107" s="17"/>
      <c r="K107" s="18"/>
      <c r="M107" s="19">
        <v>1</v>
      </c>
      <c r="N107" s="17"/>
      <c r="O107" s="20"/>
      <c r="P107" s="20"/>
      <c r="Q107" s="20">
        <v>1</v>
      </c>
      <c r="R107" s="20"/>
      <c r="S107" s="18"/>
      <c r="U107" s="19">
        <v>9</v>
      </c>
      <c r="V107" s="20">
        <v>1</v>
      </c>
      <c r="W107" s="20"/>
      <c r="X107" s="18"/>
    </row>
    <row r="108" spans="1:24" x14ac:dyDescent="0.25">
      <c r="A108" s="365">
        <v>93</v>
      </c>
      <c r="B108" s="8" t="s">
        <v>73</v>
      </c>
      <c r="C108" s="9">
        <v>1</v>
      </c>
      <c r="D108" s="323" t="s">
        <v>47</v>
      </c>
      <c r="F108" s="12">
        <v>2</v>
      </c>
      <c r="H108" s="14">
        <v>65000</v>
      </c>
      <c r="I108" s="16">
        <v>1</v>
      </c>
      <c r="J108" s="17"/>
      <c r="K108" s="18">
        <v>1</v>
      </c>
      <c r="M108" s="19">
        <v>1</v>
      </c>
      <c r="N108" s="17"/>
      <c r="O108" s="20"/>
      <c r="P108" s="20"/>
      <c r="Q108" s="20">
        <v>1</v>
      </c>
      <c r="R108" s="20"/>
      <c r="S108" s="18"/>
      <c r="U108" s="19">
        <v>15</v>
      </c>
      <c r="V108" s="20">
        <v>1</v>
      </c>
      <c r="W108" s="20"/>
      <c r="X108" s="18"/>
    </row>
    <row r="109" spans="1:24" x14ac:dyDescent="0.25">
      <c r="A109" s="365">
        <v>94</v>
      </c>
      <c r="B109" s="8" t="s">
        <v>73</v>
      </c>
      <c r="C109" s="9">
        <v>1</v>
      </c>
      <c r="D109" s="323" t="s">
        <v>47</v>
      </c>
      <c r="F109" s="12">
        <v>2</v>
      </c>
      <c r="H109" s="14">
        <v>6000</v>
      </c>
      <c r="I109" s="19">
        <v>1</v>
      </c>
      <c r="J109" s="20">
        <v>1</v>
      </c>
      <c r="K109" s="18">
        <v>1</v>
      </c>
      <c r="M109" s="19">
        <v>1</v>
      </c>
      <c r="N109" s="17"/>
      <c r="O109" s="20"/>
      <c r="P109" s="20"/>
      <c r="Q109" s="20">
        <v>1</v>
      </c>
      <c r="R109" s="20"/>
      <c r="S109" s="18"/>
      <c r="U109" s="19">
        <v>2</v>
      </c>
      <c r="V109" s="20">
        <v>1</v>
      </c>
      <c r="W109" s="20"/>
      <c r="X109" s="18"/>
    </row>
    <row r="110" spans="1:24" x14ac:dyDescent="0.25">
      <c r="A110" s="365">
        <v>95</v>
      </c>
      <c r="B110" s="8" t="s">
        <v>73</v>
      </c>
      <c r="C110" s="9">
        <v>1</v>
      </c>
      <c r="D110" s="323" t="s">
        <v>47</v>
      </c>
      <c r="F110" s="12">
        <v>1</v>
      </c>
      <c r="H110" s="14">
        <v>400</v>
      </c>
      <c r="I110" s="19">
        <v>1</v>
      </c>
      <c r="J110" s="20"/>
      <c r="K110" s="18">
        <v>1</v>
      </c>
      <c r="M110" s="19">
        <v>1</v>
      </c>
      <c r="N110" s="17"/>
      <c r="O110" s="20"/>
      <c r="P110" s="20"/>
      <c r="Q110" s="20">
        <v>1</v>
      </c>
      <c r="R110" s="20"/>
      <c r="S110" s="18"/>
      <c r="U110" s="19">
        <v>1</v>
      </c>
      <c r="V110" s="20">
        <v>1</v>
      </c>
      <c r="W110" s="20"/>
      <c r="X110" s="18"/>
    </row>
    <row r="111" spans="1:24" x14ac:dyDescent="0.25">
      <c r="A111" s="365">
        <v>96</v>
      </c>
      <c r="B111" s="8" t="s">
        <v>73</v>
      </c>
      <c r="C111" s="9">
        <v>1</v>
      </c>
      <c r="D111" s="323" t="s">
        <v>47</v>
      </c>
      <c r="F111" s="12">
        <v>1</v>
      </c>
      <c r="H111" s="14">
        <v>500</v>
      </c>
      <c r="I111" s="16">
        <v>2</v>
      </c>
      <c r="J111" s="17">
        <v>1</v>
      </c>
      <c r="K111" s="18">
        <v>1</v>
      </c>
      <c r="M111" s="19">
        <v>1</v>
      </c>
      <c r="N111" s="17"/>
      <c r="O111" s="20"/>
      <c r="P111" s="20"/>
      <c r="Q111" s="20"/>
      <c r="R111" s="20"/>
      <c r="S111" s="18"/>
      <c r="U111" s="19">
        <v>1</v>
      </c>
      <c r="V111" s="20">
        <v>1</v>
      </c>
      <c r="W111" s="20"/>
      <c r="X111" s="18"/>
    </row>
    <row r="112" spans="1:24" x14ac:dyDescent="0.25">
      <c r="A112" s="365">
        <v>97</v>
      </c>
      <c r="B112" s="8" t="s">
        <v>73</v>
      </c>
      <c r="C112" s="9">
        <v>1</v>
      </c>
      <c r="D112" s="323" t="s">
        <v>47</v>
      </c>
      <c r="F112" s="12">
        <v>1</v>
      </c>
      <c r="H112" s="14">
        <v>800</v>
      </c>
      <c r="I112" s="19">
        <v>1</v>
      </c>
      <c r="J112" s="20"/>
      <c r="K112" s="18">
        <v>1</v>
      </c>
      <c r="M112" s="19">
        <v>1</v>
      </c>
      <c r="N112" s="17"/>
      <c r="O112" s="20"/>
      <c r="P112" s="20"/>
      <c r="Q112" s="20"/>
      <c r="R112" s="20"/>
      <c r="S112" s="18"/>
      <c r="U112" s="19">
        <v>10</v>
      </c>
      <c r="V112" s="20"/>
      <c r="W112" s="20">
        <v>1</v>
      </c>
      <c r="X112" s="18">
        <v>1</v>
      </c>
    </row>
    <row r="113" spans="1:24" x14ac:dyDescent="0.25">
      <c r="A113" s="365">
        <v>98</v>
      </c>
      <c r="B113" s="8" t="s">
        <v>73</v>
      </c>
      <c r="C113" s="9">
        <v>1</v>
      </c>
      <c r="D113" s="323" t="s">
        <v>47</v>
      </c>
      <c r="F113" s="12">
        <v>1</v>
      </c>
      <c r="H113" s="14">
        <v>1800</v>
      </c>
      <c r="I113" s="16"/>
      <c r="J113" s="17"/>
      <c r="K113" s="18">
        <v>1</v>
      </c>
      <c r="M113" s="19">
        <v>1</v>
      </c>
      <c r="N113" s="17"/>
      <c r="O113" s="20"/>
      <c r="P113" s="20"/>
      <c r="Q113" s="20"/>
      <c r="R113" s="20"/>
      <c r="S113" s="18"/>
      <c r="U113" s="19">
        <v>5</v>
      </c>
      <c r="V113" s="20"/>
      <c r="W113" s="20">
        <v>1</v>
      </c>
      <c r="X113" s="18">
        <v>1</v>
      </c>
    </row>
    <row r="114" spans="1:24" x14ac:dyDescent="0.25">
      <c r="A114" s="365">
        <v>99</v>
      </c>
      <c r="B114" s="8" t="s">
        <v>73</v>
      </c>
      <c r="C114" s="9">
        <v>1</v>
      </c>
      <c r="D114" s="323" t="s">
        <v>47</v>
      </c>
      <c r="F114" s="12">
        <v>2</v>
      </c>
      <c r="H114" s="14">
        <v>4000</v>
      </c>
      <c r="I114" s="16"/>
      <c r="J114" s="17"/>
      <c r="K114" s="18">
        <v>1</v>
      </c>
      <c r="M114" s="19">
        <v>1</v>
      </c>
      <c r="N114" s="20">
        <v>1</v>
      </c>
      <c r="O114" s="20">
        <v>1</v>
      </c>
      <c r="P114" s="20"/>
      <c r="Q114" s="20"/>
      <c r="R114" s="20"/>
      <c r="S114" s="18"/>
      <c r="U114" s="19">
        <v>5</v>
      </c>
      <c r="V114" s="20"/>
      <c r="W114" s="20">
        <v>1</v>
      </c>
      <c r="X114" s="18">
        <v>1</v>
      </c>
    </row>
    <row r="115" spans="1:24" x14ac:dyDescent="0.25">
      <c r="A115" s="365">
        <v>100</v>
      </c>
      <c r="B115" s="8" t="s">
        <v>73</v>
      </c>
      <c r="C115" s="9">
        <v>1</v>
      </c>
      <c r="D115" s="323" t="s">
        <v>47</v>
      </c>
      <c r="F115" s="12">
        <v>2</v>
      </c>
      <c r="H115" s="14">
        <v>2500</v>
      </c>
      <c r="I115" s="16"/>
      <c r="J115" s="17"/>
      <c r="K115" s="18">
        <v>1</v>
      </c>
      <c r="M115" s="19">
        <v>1</v>
      </c>
      <c r="N115" s="20">
        <v>1</v>
      </c>
      <c r="O115" s="20">
        <v>1</v>
      </c>
      <c r="P115" s="20"/>
      <c r="Q115" s="20"/>
      <c r="R115" s="20"/>
      <c r="S115" s="18">
        <v>1</v>
      </c>
      <c r="U115" s="19">
        <v>2</v>
      </c>
      <c r="V115" s="20"/>
      <c r="W115" s="20">
        <v>1</v>
      </c>
      <c r="X115" s="18">
        <v>1</v>
      </c>
    </row>
    <row r="116" spans="1:24" x14ac:dyDescent="0.25">
      <c r="A116" s="365">
        <v>101</v>
      </c>
      <c r="B116" s="8" t="s">
        <v>73</v>
      </c>
      <c r="C116" s="9">
        <v>1</v>
      </c>
      <c r="D116" s="323" t="s">
        <v>47</v>
      </c>
      <c r="F116" s="12">
        <v>1</v>
      </c>
      <c r="H116" s="14">
        <v>250</v>
      </c>
      <c r="I116" s="16">
        <v>1</v>
      </c>
      <c r="J116" s="17"/>
      <c r="K116" s="18"/>
      <c r="M116" s="19">
        <v>1</v>
      </c>
      <c r="N116" s="17">
        <v>1</v>
      </c>
      <c r="O116" s="20">
        <v>1</v>
      </c>
      <c r="P116" s="20"/>
      <c r="Q116" s="20"/>
      <c r="R116" s="20"/>
      <c r="S116" s="18">
        <v>1</v>
      </c>
      <c r="U116" s="19">
        <v>4</v>
      </c>
      <c r="V116" s="20">
        <v>1</v>
      </c>
      <c r="W116" s="20"/>
      <c r="X116" s="18"/>
    </row>
    <row r="117" spans="1:24" x14ac:dyDescent="0.25">
      <c r="A117" s="365">
        <v>102</v>
      </c>
      <c r="B117" s="8" t="s">
        <v>73</v>
      </c>
      <c r="C117" s="9">
        <v>1</v>
      </c>
      <c r="D117" s="323" t="s">
        <v>47</v>
      </c>
      <c r="F117" s="12">
        <v>1</v>
      </c>
      <c r="H117" s="14">
        <v>800</v>
      </c>
      <c r="I117" s="16">
        <v>1</v>
      </c>
      <c r="J117" s="17"/>
      <c r="K117" s="18"/>
      <c r="M117" s="19">
        <v>1</v>
      </c>
      <c r="N117" s="20">
        <v>1</v>
      </c>
      <c r="O117" s="20"/>
      <c r="P117" s="20"/>
      <c r="Q117" s="20"/>
      <c r="R117" s="20"/>
      <c r="S117" s="18">
        <v>1</v>
      </c>
      <c r="U117" s="19">
        <v>7</v>
      </c>
      <c r="V117" s="20">
        <v>1</v>
      </c>
      <c r="W117" s="20"/>
      <c r="X117" s="18"/>
    </row>
    <row r="118" spans="1:24" x14ac:dyDescent="0.25">
      <c r="A118" s="365">
        <v>103</v>
      </c>
      <c r="B118" s="8" t="s">
        <v>73</v>
      </c>
      <c r="C118" s="9">
        <v>1</v>
      </c>
      <c r="D118" s="323" t="s">
        <v>47</v>
      </c>
      <c r="F118" s="12">
        <v>1</v>
      </c>
      <c r="H118" s="14">
        <v>400</v>
      </c>
      <c r="I118" s="16"/>
      <c r="J118" s="17"/>
      <c r="K118" s="18"/>
      <c r="M118" s="19"/>
      <c r="N118" s="17"/>
      <c r="O118" s="20"/>
      <c r="P118" s="20"/>
      <c r="Q118" s="20"/>
      <c r="R118" s="20"/>
      <c r="S118" s="18">
        <v>1</v>
      </c>
      <c r="U118" s="19"/>
      <c r="V118" s="20"/>
      <c r="W118" s="20"/>
      <c r="X118" s="18"/>
    </row>
    <row r="119" spans="1:24" x14ac:dyDescent="0.25">
      <c r="A119" s="365">
        <v>104</v>
      </c>
      <c r="B119" s="8" t="s">
        <v>73</v>
      </c>
      <c r="C119" s="9">
        <v>1</v>
      </c>
      <c r="D119" s="323" t="s">
        <v>47</v>
      </c>
      <c r="F119" s="12">
        <v>1</v>
      </c>
      <c r="H119" s="14">
        <v>20</v>
      </c>
      <c r="I119" s="16"/>
      <c r="J119" s="17"/>
      <c r="K119" s="18"/>
      <c r="M119" s="19">
        <v>1</v>
      </c>
      <c r="N119" s="17"/>
      <c r="O119" s="20"/>
      <c r="P119" s="20">
        <v>1</v>
      </c>
      <c r="Q119" s="20"/>
      <c r="R119" s="20"/>
      <c r="S119" s="18"/>
      <c r="U119" s="19">
        <v>10</v>
      </c>
      <c r="V119" s="20">
        <v>1</v>
      </c>
      <c r="W119" s="20"/>
      <c r="X119" s="18"/>
    </row>
    <row r="120" spans="1:24" x14ac:dyDescent="0.25">
      <c r="A120" s="365">
        <v>105</v>
      </c>
      <c r="B120" s="8" t="s">
        <v>73</v>
      </c>
      <c r="C120" s="9">
        <v>1</v>
      </c>
      <c r="D120" s="323" t="s">
        <v>47</v>
      </c>
      <c r="F120" s="12">
        <v>2</v>
      </c>
      <c r="H120" s="14">
        <v>15000</v>
      </c>
      <c r="I120" s="16">
        <v>1</v>
      </c>
      <c r="J120" s="17"/>
      <c r="K120" s="18">
        <v>1</v>
      </c>
      <c r="M120" s="19">
        <v>1</v>
      </c>
      <c r="N120" s="17"/>
      <c r="O120" s="20"/>
      <c r="P120" s="20">
        <v>1</v>
      </c>
      <c r="Q120" s="20"/>
      <c r="R120" s="20"/>
      <c r="S120" s="18"/>
      <c r="U120" s="19">
        <v>8</v>
      </c>
      <c r="V120" s="20">
        <v>1</v>
      </c>
      <c r="W120" s="20"/>
      <c r="X120" s="18"/>
    </row>
    <row r="121" spans="1:24" x14ac:dyDescent="0.25">
      <c r="A121" s="365">
        <v>106</v>
      </c>
      <c r="B121" s="8" t="s">
        <v>73</v>
      </c>
      <c r="C121" s="9">
        <v>1</v>
      </c>
      <c r="D121" s="323" t="s">
        <v>47</v>
      </c>
      <c r="F121" s="12">
        <v>2</v>
      </c>
      <c r="H121" s="14">
        <v>65000</v>
      </c>
      <c r="I121" s="16"/>
      <c r="J121" s="17">
        <v>1</v>
      </c>
      <c r="K121" s="18">
        <v>1</v>
      </c>
      <c r="M121" s="19">
        <v>1</v>
      </c>
      <c r="N121" s="17"/>
      <c r="O121" s="20"/>
      <c r="P121" s="20"/>
      <c r="Q121" s="20">
        <v>1</v>
      </c>
      <c r="R121" s="20"/>
      <c r="S121" s="18"/>
      <c r="U121" s="19">
        <v>9</v>
      </c>
      <c r="V121" s="20">
        <v>1</v>
      </c>
      <c r="W121" s="20"/>
      <c r="X121" s="18"/>
    </row>
    <row r="122" spans="1:24" x14ac:dyDescent="0.25">
      <c r="A122" s="365">
        <v>107</v>
      </c>
      <c r="B122" s="8" t="s">
        <v>73</v>
      </c>
      <c r="C122" s="9">
        <v>1</v>
      </c>
      <c r="D122" s="323" t="s">
        <v>47</v>
      </c>
      <c r="F122" s="12">
        <v>1</v>
      </c>
      <c r="H122" s="14">
        <v>6000</v>
      </c>
      <c r="I122" s="16">
        <v>1</v>
      </c>
      <c r="J122" s="17">
        <v>1</v>
      </c>
      <c r="K122" s="18">
        <v>1</v>
      </c>
      <c r="M122" s="19">
        <v>1</v>
      </c>
      <c r="N122" s="17"/>
      <c r="O122" s="20"/>
      <c r="P122" s="20"/>
      <c r="Q122" s="20">
        <v>1</v>
      </c>
      <c r="R122" s="20"/>
      <c r="S122" s="18"/>
      <c r="U122" s="19">
        <v>15</v>
      </c>
      <c r="V122" s="20">
        <v>1</v>
      </c>
      <c r="W122" s="20"/>
      <c r="X122" s="18"/>
    </row>
    <row r="123" spans="1:24" x14ac:dyDescent="0.25">
      <c r="A123" s="365">
        <v>108</v>
      </c>
      <c r="B123" s="8" t="s">
        <v>73</v>
      </c>
      <c r="C123" s="9">
        <v>1</v>
      </c>
      <c r="D123" s="323" t="s">
        <v>47</v>
      </c>
      <c r="F123" s="12">
        <v>1</v>
      </c>
      <c r="H123" s="14">
        <v>400</v>
      </c>
      <c r="I123" s="19">
        <v>1</v>
      </c>
      <c r="J123" s="20">
        <v>1</v>
      </c>
      <c r="K123" s="18">
        <v>1</v>
      </c>
      <c r="M123" s="19">
        <v>1</v>
      </c>
      <c r="N123" s="17"/>
      <c r="O123" s="20"/>
      <c r="P123" s="20"/>
      <c r="Q123" s="20">
        <v>1</v>
      </c>
      <c r="R123" s="20"/>
      <c r="S123" s="18"/>
      <c r="U123" s="19">
        <v>2</v>
      </c>
      <c r="V123" s="20"/>
      <c r="W123" s="20">
        <v>1</v>
      </c>
      <c r="X123" s="18">
        <v>1</v>
      </c>
    </row>
    <row r="124" spans="1:24" x14ac:dyDescent="0.25">
      <c r="A124" s="365">
        <v>109</v>
      </c>
      <c r="B124" s="8" t="s">
        <v>73</v>
      </c>
      <c r="C124" s="9">
        <v>1</v>
      </c>
      <c r="D124" s="323" t="s">
        <v>47</v>
      </c>
      <c r="F124" s="12">
        <v>1</v>
      </c>
      <c r="H124" s="14">
        <v>500</v>
      </c>
      <c r="I124" s="19">
        <v>1</v>
      </c>
      <c r="J124" s="20"/>
      <c r="K124" s="18">
        <v>1</v>
      </c>
      <c r="M124" s="19">
        <v>1</v>
      </c>
      <c r="N124" s="17"/>
      <c r="O124" s="20"/>
      <c r="P124" s="20"/>
      <c r="Q124" s="20">
        <v>1</v>
      </c>
      <c r="R124" s="20"/>
      <c r="S124" s="18"/>
      <c r="U124" s="19">
        <v>1</v>
      </c>
      <c r="V124" s="20"/>
      <c r="W124" s="20">
        <v>1</v>
      </c>
      <c r="X124" s="18">
        <v>1</v>
      </c>
    </row>
    <row r="125" spans="1:24" x14ac:dyDescent="0.25">
      <c r="A125" s="365">
        <v>110</v>
      </c>
      <c r="B125" s="8" t="s">
        <v>73</v>
      </c>
      <c r="C125" s="9">
        <v>1</v>
      </c>
      <c r="D125" s="323" t="s">
        <v>47</v>
      </c>
      <c r="F125" s="12">
        <v>1</v>
      </c>
      <c r="H125" s="14">
        <v>800</v>
      </c>
      <c r="I125" s="16">
        <v>2</v>
      </c>
      <c r="J125" s="17">
        <v>1</v>
      </c>
      <c r="K125" s="18">
        <v>1</v>
      </c>
      <c r="M125" s="19">
        <v>1</v>
      </c>
      <c r="N125" s="17"/>
      <c r="O125" s="20"/>
      <c r="P125" s="20"/>
      <c r="Q125" s="20"/>
      <c r="R125" s="20"/>
      <c r="S125" s="18"/>
      <c r="U125" s="19">
        <v>1</v>
      </c>
      <c r="V125" s="20"/>
      <c r="W125" s="20">
        <v>1</v>
      </c>
      <c r="X125" s="18">
        <v>1</v>
      </c>
    </row>
    <row r="126" spans="1:24" x14ac:dyDescent="0.25">
      <c r="A126" s="365">
        <v>111</v>
      </c>
      <c r="B126" s="8" t="s">
        <v>73</v>
      </c>
      <c r="C126" s="9">
        <v>1</v>
      </c>
      <c r="D126" s="323" t="s">
        <v>47</v>
      </c>
      <c r="F126" s="12">
        <v>2</v>
      </c>
      <c r="H126" s="14">
        <v>1800</v>
      </c>
      <c r="I126" s="19">
        <v>1</v>
      </c>
      <c r="J126" s="20"/>
      <c r="K126" s="18">
        <v>1</v>
      </c>
      <c r="M126" s="19">
        <v>1</v>
      </c>
      <c r="N126" s="17"/>
      <c r="O126" s="20"/>
      <c r="P126" s="20"/>
      <c r="Q126" s="20"/>
      <c r="R126" s="20"/>
      <c r="S126" s="18"/>
      <c r="U126" s="19">
        <v>10</v>
      </c>
      <c r="V126" s="20"/>
      <c r="W126" s="20">
        <v>1</v>
      </c>
      <c r="X126" s="18">
        <v>1</v>
      </c>
    </row>
    <row r="127" spans="1:24" x14ac:dyDescent="0.25">
      <c r="A127" s="365">
        <v>112</v>
      </c>
      <c r="B127" s="8" t="s">
        <v>73</v>
      </c>
      <c r="C127" s="9">
        <v>1</v>
      </c>
      <c r="D127" s="323" t="s">
        <v>47</v>
      </c>
      <c r="F127" s="12">
        <v>2</v>
      </c>
      <c r="H127" s="14">
        <v>4000</v>
      </c>
      <c r="I127" s="16"/>
      <c r="J127" s="17"/>
      <c r="K127" s="18">
        <v>1</v>
      </c>
      <c r="M127" s="19">
        <v>1</v>
      </c>
      <c r="N127" s="17"/>
      <c r="O127" s="20"/>
      <c r="P127" s="20"/>
      <c r="Q127" s="20"/>
      <c r="R127" s="20"/>
      <c r="S127" s="18"/>
      <c r="U127" s="19">
        <v>5</v>
      </c>
      <c r="V127" s="20">
        <v>1</v>
      </c>
      <c r="W127" s="20"/>
      <c r="X127" s="18"/>
    </row>
    <row r="128" spans="1:24" x14ac:dyDescent="0.25">
      <c r="A128" s="365">
        <v>113</v>
      </c>
      <c r="B128" s="8" t="s">
        <v>73</v>
      </c>
      <c r="C128" s="9">
        <v>1</v>
      </c>
      <c r="D128" s="323" t="s">
        <v>47</v>
      </c>
      <c r="F128" s="12">
        <v>1</v>
      </c>
      <c r="H128" s="14">
        <v>2500</v>
      </c>
      <c r="I128" s="16"/>
      <c r="J128" s="17"/>
      <c r="K128" s="18">
        <v>1</v>
      </c>
      <c r="M128" s="19">
        <v>1</v>
      </c>
      <c r="N128" s="20">
        <v>1</v>
      </c>
      <c r="O128" s="20">
        <v>1</v>
      </c>
      <c r="P128" s="20"/>
      <c r="Q128" s="20"/>
      <c r="R128" s="20"/>
      <c r="S128" s="18"/>
      <c r="U128" s="19">
        <v>5</v>
      </c>
      <c r="V128" s="20">
        <v>1</v>
      </c>
      <c r="W128" s="20"/>
      <c r="X128" s="18"/>
    </row>
    <row r="129" spans="1:24" x14ac:dyDescent="0.25">
      <c r="A129" s="365">
        <v>114</v>
      </c>
      <c r="B129" s="8" t="s">
        <v>73</v>
      </c>
      <c r="C129" s="9">
        <v>1</v>
      </c>
      <c r="D129" s="323" t="s">
        <v>47</v>
      </c>
      <c r="F129" s="12">
        <v>1</v>
      </c>
      <c r="H129" s="14">
        <v>250</v>
      </c>
      <c r="I129" s="16"/>
      <c r="J129" s="17"/>
      <c r="K129" s="18">
        <v>1</v>
      </c>
      <c r="M129" s="19">
        <v>1</v>
      </c>
      <c r="N129" s="20">
        <v>1</v>
      </c>
      <c r="O129" s="20">
        <v>1</v>
      </c>
      <c r="P129" s="20"/>
      <c r="Q129" s="20"/>
      <c r="R129" s="20"/>
      <c r="S129" s="18">
        <v>1</v>
      </c>
      <c r="U129" s="19">
        <v>2</v>
      </c>
      <c r="V129" s="20">
        <v>1</v>
      </c>
      <c r="W129" s="20"/>
      <c r="X129" s="18"/>
    </row>
    <row r="130" spans="1:24" x14ac:dyDescent="0.25">
      <c r="A130" s="365">
        <v>115</v>
      </c>
      <c r="B130" s="8" t="s">
        <v>73</v>
      </c>
      <c r="C130" s="9">
        <v>1</v>
      </c>
      <c r="D130" s="323" t="s">
        <v>47</v>
      </c>
      <c r="F130" s="12">
        <v>1</v>
      </c>
      <c r="H130" s="14">
        <v>800</v>
      </c>
      <c r="I130" s="16">
        <v>1</v>
      </c>
      <c r="J130" s="17"/>
      <c r="K130" s="18"/>
      <c r="M130" s="19">
        <v>1</v>
      </c>
      <c r="N130" s="17">
        <v>1</v>
      </c>
      <c r="O130" s="20">
        <v>1</v>
      </c>
      <c r="P130" s="20"/>
      <c r="Q130" s="20"/>
      <c r="R130" s="20"/>
      <c r="S130" s="18">
        <v>1</v>
      </c>
      <c r="U130" s="19">
        <v>4</v>
      </c>
      <c r="V130" s="20"/>
      <c r="W130" s="20">
        <v>1</v>
      </c>
      <c r="X130" s="18">
        <v>1</v>
      </c>
    </row>
    <row r="131" spans="1:24" x14ac:dyDescent="0.25">
      <c r="A131" s="365">
        <v>116</v>
      </c>
      <c r="B131" s="8" t="s">
        <v>73</v>
      </c>
      <c r="C131" s="9">
        <v>1</v>
      </c>
      <c r="D131" s="323" t="s">
        <v>47</v>
      </c>
      <c r="F131" s="12">
        <v>1</v>
      </c>
      <c r="H131" s="14">
        <v>800</v>
      </c>
      <c r="I131" s="16">
        <v>1</v>
      </c>
      <c r="J131" s="17"/>
      <c r="K131" s="18"/>
      <c r="M131" s="19">
        <v>1</v>
      </c>
      <c r="N131" s="17">
        <v>1</v>
      </c>
      <c r="O131" s="20">
        <v>1</v>
      </c>
      <c r="P131" s="20"/>
      <c r="Q131" s="20"/>
      <c r="R131" s="20"/>
      <c r="S131" s="18">
        <v>1</v>
      </c>
      <c r="U131" s="19">
        <v>4</v>
      </c>
      <c r="V131" s="20"/>
      <c r="W131" s="20">
        <v>1</v>
      </c>
      <c r="X131" s="18">
        <v>1</v>
      </c>
    </row>
    <row r="132" spans="1:24" x14ac:dyDescent="0.25">
      <c r="A132" s="365">
        <v>117</v>
      </c>
      <c r="B132" s="8" t="s">
        <v>73</v>
      </c>
      <c r="C132" s="9">
        <v>1</v>
      </c>
      <c r="D132" s="323" t="s">
        <v>47</v>
      </c>
      <c r="F132" s="12">
        <v>1</v>
      </c>
      <c r="H132" s="14">
        <v>800</v>
      </c>
      <c r="I132" s="16"/>
      <c r="J132" s="17"/>
      <c r="K132" s="18"/>
      <c r="M132" s="19">
        <v>1</v>
      </c>
      <c r="N132" s="17">
        <v>1</v>
      </c>
      <c r="O132" s="20">
        <v>1</v>
      </c>
      <c r="P132" s="20"/>
      <c r="Q132" s="20"/>
      <c r="R132" s="20"/>
      <c r="S132" s="18">
        <v>1</v>
      </c>
      <c r="U132" s="19">
        <v>4</v>
      </c>
      <c r="V132" s="20"/>
      <c r="W132" s="20">
        <v>1</v>
      </c>
      <c r="X132" s="18">
        <v>1</v>
      </c>
    </row>
    <row r="133" spans="1:24" x14ac:dyDescent="0.25">
      <c r="A133" s="365">
        <v>118</v>
      </c>
      <c r="B133" s="8" t="s">
        <v>73</v>
      </c>
      <c r="C133" s="9">
        <v>1</v>
      </c>
      <c r="D133" s="323" t="s">
        <v>47</v>
      </c>
      <c r="F133" s="12">
        <v>1</v>
      </c>
      <c r="H133" s="14">
        <v>800</v>
      </c>
      <c r="I133" s="16"/>
      <c r="J133" s="17"/>
      <c r="K133" s="18"/>
      <c r="M133" s="19">
        <v>1</v>
      </c>
      <c r="N133" s="17">
        <v>1</v>
      </c>
      <c r="O133" s="20">
        <v>1</v>
      </c>
      <c r="P133" s="20"/>
      <c r="Q133" s="20"/>
      <c r="R133" s="20"/>
      <c r="S133" s="18">
        <v>1</v>
      </c>
      <c r="U133" s="19">
        <v>4</v>
      </c>
      <c r="V133" s="20"/>
      <c r="W133" s="20">
        <v>1</v>
      </c>
      <c r="X133" s="18">
        <v>1</v>
      </c>
    </row>
    <row r="134" spans="1:24" x14ac:dyDescent="0.25">
      <c r="A134" s="365">
        <v>119</v>
      </c>
      <c r="B134" s="8" t="s">
        <v>73</v>
      </c>
      <c r="C134" s="9">
        <v>1</v>
      </c>
      <c r="D134" s="323" t="s">
        <v>47</v>
      </c>
      <c r="F134" s="12">
        <v>1</v>
      </c>
      <c r="H134" s="14">
        <v>400</v>
      </c>
      <c r="I134" s="16">
        <v>1</v>
      </c>
      <c r="J134" s="17"/>
      <c r="K134" s="18">
        <v>1</v>
      </c>
      <c r="M134" s="19">
        <v>1</v>
      </c>
      <c r="N134" s="20">
        <v>1</v>
      </c>
      <c r="O134" s="20">
        <v>1</v>
      </c>
      <c r="P134" s="20"/>
      <c r="Q134" s="20"/>
      <c r="R134" s="20">
        <v>1</v>
      </c>
      <c r="S134" s="18"/>
      <c r="U134" s="19">
        <v>5</v>
      </c>
      <c r="V134" s="20"/>
      <c r="W134" s="20">
        <v>1</v>
      </c>
      <c r="X134" s="18">
        <v>1</v>
      </c>
    </row>
    <row r="135" spans="1:24" x14ac:dyDescent="0.25">
      <c r="A135" s="365">
        <v>120</v>
      </c>
      <c r="B135" s="8" t="s">
        <v>73</v>
      </c>
      <c r="C135" s="9">
        <v>1</v>
      </c>
      <c r="D135" s="323" t="s">
        <v>47</v>
      </c>
      <c r="F135" s="12">
        <v>1</v>
      </c>
      <c r="H135" s="14">
        <v>500</v>
      </c>
      <c r="I135" s="19">
        <v>1</v>
      </c>
      <c r="J135" s="20"/>
      <c r="K135" s="18">
        <v>1</v>
      </c>
      <c r="M135" s="19">
        <v>1</v>
      </c>
      <c r="N135" s="20">
        <v>1</v>
      </c>
      <c r="O135" s="20">
        <v>1</v>
      </c>
      <c r="P135" s="20"/>
      <c r="Q135" s="20"/>
      <c r="R135" s="20">
        <v>1</v>
      </c>
      <c r="S135" s="18">
        <v>1</v>
      </c>
      <c r="U135" s="19">
        <v>2</v>
      </c>
      <c r="V135" s="20"/>
      <c r="W135" s="20">
        <v>1</v>
      </c>
      <c r="X135" s="18">
        <v>1</v>
      </c>
    </row>
    <row r="136" spans="1:24" x14ac:dyDescent="0.25">
      <c r="A136" s="365">
        <v>121</v>
      </c>
      <c r="B136" s="8" t="s">
        <v>73</v>
      </c>
      <c r="C136" s="9">
        <v>1</v>
      </c>
      <c r="D136" s="323" t="s">
        <v>47</v>
      </c>
      <c r="F136" s="12">
        <v>1</v>
      </c>
      <c r="H136" s="14">
        <v>800</v>
      </c>
      <c r="I136" s="16">
        <v>2</v>
      </c>
      <c r="J136" s="17">
        <v>1</v>
      </c>
      <c r="K136" s="18">
        <v>1</v>
      </c>
      <c r="M136" s="19">
        <v>1</v>
      </c>
      <c r="N136" s="17">
        <v>1</v>
      </c>
      <c r="O136" s="20">
        <v>1</v>
      </c>
      <c r="P136" s="20"/>
      <c r="Q136" s="20"/>
      <c r="R136" s="20">
        <v>1</v>
      </c>
      <c r="S136" s="18">
        <v>1</v>
      </c>
      <c r="U136" s="19">
        <v>4</v>
      </c>
      <c r="V136" s="20">
        <v>1</v>
      </c>
      <c r="W136" s="20"/>
      <c r="X136" s="18"/>
    </row>
    <row r="137" spans="1:24" x14ac:dyDescent="0.25">
      <c r="A137" s="365">
        <v>122</v>
      </c>
      <c r="B137" s="8" t="s">
        <v>73</v>
      </c>
      <c r="C137" s="9">
        <v>1</v>
      </c>
      <c r="D137" s="323" t="s">
        <v>47</v>
      </c>
      <c r="F137" s="12">
        <v>1</v>
      </c>
      <c r="H137" s="14">
        <v>1800</v>
      </c>
      <c r="I137" s="19">
        <v>1</v>
      </c>
      <c r="J137" s="20"/>
      <c r="K137" s="18">
        <v>1</v>
      </c>
      <c r="M137" s="19">
        <v>1</v>
      </c>
      <c r="N137" s="20">
        <v>1</v>
      </c>
      <c r="O137" s="20"/>
      <c r="P137" s="20"/>
      <c r="Q137" s="20"/>
      <c r="R137" s="20"/>
      <c r="S137" s="18">
        <v>1</v>
      </c>
      <c r="U137" s="19">
        <v>7</v>
      </c>
      <c r="V137" s="20">
        <v>1</v>
      </c>
      <c r="W137" s="20"/>
      <c r="X137" s="18"/>
    </row>
    <row r="138" spans="1:24" x14ac:dyDescent="0.25">
      <c r="A138" s="365">
        <v>123</v>
      </c>
      <c r="B138" s="8" t="s">
        <v>73</v>
      </c>
      <c r="C138" s="9">
        <v>1</v>
      </c>
      <c r="D138" s="323" t="s">
        <v>47</v>
      </c>
      <c r="F138" s="12">
        <v>1</v>
      </c>
      <c r="H138" s="14">
        <v>4000</v>
      </c>
      <c r="I138" s="19">
        <v>1</v>
      </c>
      <c r="J138" s="20">
        <v>1</v>
      </c>
      <c r="K138" s="18">
        <v>1</v>
      </c>
      <c r="M138" s="19"/>
      <c r="N138" s="17"/>
      <c r="O138" s="20"/>
      <c r="P138" s="20"/>
      <c r="Q138" s="20"/>
      <c r="R138" s="20"/>
      <c r="S138" s="18">
        <v>1</v>
      </c>
      <c r="U138" s="19"/>
      <c r="V138" s="20"/>
      <c r="W138" s="20"/>
      <c r="X138" s="18"/>
    </row>
    <row r="139" spans="1:24" x14ac:dyDescent="0.25">
      <c r="A139" s="365">
        <v>124</v>
      </c>
      <c r="B139" s="8" t="s">
        <v>73</v>
      </c>
      <c r="C139" s="9">
        <v>1</v>
      </c>
      <c r="D139" s="323" t="s">
        <v>47</v>
      </c>
      <c r="F139" s="12">
        <v>1</v>
      </c>
      <c r="H139" s="14">
        <v>2500</v>
      </c>
      <c r="I139" s="19">
        <v>1</v>
      </c>
      <c r="J139" s="20"/>
      <c r="K139" s="18">
        <v>1</v>
      </c>
      <c r="M139" s="19">
        <v>1</v>
      </c>
      <c r="N139" s="17"/>
      <c r="O139" s="20"/>
      <c r="P139" s="20">
        <v>1</v>
      </c>
      <c r="Q139" s="20"/>
      <c r="R139" s="20"/>
      <c r="S139" s="18"/>
      <c r="U139" s="19">
        <v>10</v>
      </c>
      <c r="V139" s="20">
        <v>1</v>
      </c>
      <c r="W139" s="20"/>
      <c r="X139" s="18"/>
    </row>
    <row r="140" spans="1:24" x14ac:dyDescent="0.25">
      <c r="A140" s="365">
        <v>125</v>
      </c>
      <c r="B140" s="8" t="s">
        <v>73</v>
      </c>
      <c r="C140" s="9">
        <v>1</v>
      </c>
      <c r="D140" s="323" t="s">
        <v>47</v>
      </c>
      <c r="F140" s="12">
        <v>1</v>
      </c>
      <c r="H140" s="14">
        <v>250</v>
      </c>
      <c r="I140" s="16">
        <v>2</v>
      </c>
      <c r="J140" s="17">
        <v>1</v>
      </c>
      <c r="K140" s="18">
        <v>1</v>
      </c>
      <c r="M140" s="19">
        <v>1</v>
      </c>
      <c r="N140" s="17"/>
      <c r="O140" s="20"/>
      <c r="P140" s="20">
        <v>1</v>
      </c>
      <c r="Q140" s="20"/>
      <c r="R140" s="20"/>
      <c r="S140" s="18"/>
      <c r="U140" s="19">
        <v>8</v>
      </c>
      <c r="V140" s="20">
        <v>1</v>
      </c>
      <c r="W140" s="20"/>
      <c r="X140" s="18"/>
    </row>
    <row r="141" spans="1:24" x14ac:dyDescent="0.25">
      <c r="A141" s="365">
        <v>126</v>
      </c>
      <c r="B141" s="8" t="s">
        <v>73</v>
      </c>
      <c r="C141" s="9">
        <v>1</v>
      </c>
      <c r="D141" s="323" t="s">
        <v>47</v>
      </c>
      <c r="F141" s="12">
        <v>1</v>
      </c>
      <c r="H141" s="14">
        <v>800</v>
      </c>
      <c r="I141" s="19">
        <v>1</v>
      </c>
      <c r="J141" s="20"/>
      <c r="K141" s="18">
        <v>1</v>
      </c>
      <c r="M141" s="19">
        <v>1</v>
      </c>
      <c r="N141" s="17"/>
      <c r="O141" s="20"/>
      <c r="P141" s="20"/>
      <c r="Q141" s="20">
        <v>1</v>
      </c>
      <c r="R141" s="20"/>
      <c r="S141" s="18"/>
      <c r="U141" s="19">
        <v>9</v>
      </c>
      <c r="V141" s="20">
        <v>1</v>
      </c>
      <c r="W141" s="20"/>
      <c r="X141" s="18"/>
    </row>
    <row r="142" spans="1:24" x14ac:dyDescent="0.25">
      <c r="A142" s="365">
        <v>127</v>
      </c>
      <c r="B142" s="8" t="s">
        <v>73</v>
      </c>
      <c r="C142" s="9">
        <v>1</v>
      </c>
      <c r="D142" s="323" t="s">
        <v>47</v>
      </c>
      <c r="F142" s="12">
        <v>1</v>
      </c>
      <c r="H142" s="14">
        <v>400</v>
      </c>
      <c r="I142" s="16"/>
      <c r="J142" s="17"/>
      <c r="K142" s="18">
        <v>1</v>
      </c>
      <c r="M142" s="19">
        <v>1</v>
      </c>
      <c r="N142" s="17"/>
      <c r="O142" s="20"/>
      <c r="P142" s="20"/>
      <c r="Q142" s="20">
        <v>1</v>
      </c>
      <c r="R142" s="20"/>
      <c r="S142" s="18"/>
      <c r="U142" s="19">
        <v>15</v>
      </c>
      <c r="V142" s="20">
        <v>1</v>
      </c>
      <c r="W142" s="20"/>
      <c r="X142" s="18"/>
    </row>
    <row r="143" spans="1:24" x14ac:dyDescent="0.25">
      <c r="A143" s="365">
        <v>128</v>
      </c>
      <c r="B143" s="8" t="s">
        <v>73</v>
      </c>
      <c r="C143" s="9">
        <v>1</v>
      </c>
      <c r="D143" s="323" t="s">
        <v>47</v>
      </c>
      <c r="F143" s="12">
        <v>1</v>
      </c>
      <c r="H143" s="14">
        <v>20</v>
      </c>
      <c r="I143" s="16"/>
      <c r="J143" s="17"/>
      <c r="K143" s="18">
        <v>1</v>
      </c>
      <c r="M143" s="19">
        <v>1</v>
      </c>
      <c r="N143" s="17"/>
      <c r="O143" s="20"/>
      <c r="P143" s="20"/>
      <c r="Q143" s="20">
        <v>1</v>
      </c>
      <c r="R143" s="20"/>
      <c r="S143" s="18"/>
      <c r="U143" s="19">
        <v>2</v>
      </c>
      <c r="V143" s="20"/>
      <c r="W143" s="20">
        <v>1</v>
      </c>
      <c r="X143" s="18">
        <v>1</v>
      </c>
    </row>
    <row r="144" spans="1:24" x14ac:dyDescent="0.25">
      <c r="A144" s="365">
        <v>129</v>
      </c>
      <c r="B144" s="8" t="s">
        <v>73</v>
      </c>
      <c r="C144" s="9">
        <v>1</v>
      </c>
      <c r="D144" s="323" t="s">
        <v>47</v>
      </c>
      <c r="F144" s="12">
        <v>2</v>
      </c>
      <c r="H144" s="14">
        <v>15000</v>
      </c>
      <c r="I144" s="16"/>
      <c r="J144" s="17"/>
      <c r="K144" s="18">
        <v>1</v>
      </c>
      <c r="M144" s="19">
        <v>1</v>
      </c>
      <c r="N144" s="17"/>
      <c r="O144" s="20"/>
      <c r="P144" s="20"/>
      <c r="Q144" s="20">
        <v>1</v>
      </c>
      <c r="R144" s="20"/>
      <c r="S144" s="18"/>
      <c r="U144" s="19">
        <v>1</v>
      </c>
      <c r="V144" s="20"/>
      <c r="W144" s="20">
        <v>1</v>
      </c>
      <c r="X144" s="18">
        <v>1</v>
      </c>
    </row>
    <row r="145" spans="1:24" x14ac:dyDescent="0.25">
      <c r="A145" s="365">
        <v>130</v>
      </c>
      <c r="B145" s="8" t="s">
        <v>73</v>
      </c>
      <c r="C145" s="9">
        <v>1</v>
      </c>
      <c r="D145" s="323" t="s">
        <v>47</v>
      </c>
      <c r="F145" s="12">
        <v>2</v>
      </c>
      <c r="H145" s="14">
        <v>65000</v>
      </c>
      <c r="I145" s="19">
        <v>1</v>
      </c>
      <c r="J145" s="20">
        <v>1</v>
      </c>
      <c r="K145" s="18">
        <v>1</v>
      </c>
      <c r="M145" s="19">
        <v>1</v>
      </c>
      <c r="N145" s="17"/>
      <c r="O145" s="20"/>
      <c r="P145" s="20"/>
      <c r="Q145" s="20"/>
      <c r="R145" s="20"/>
      <c r="S145" s="18"/>
      <c r="U145" s="19">
        <v>1</v>
      </c>
      <c r="V145" s="20"/>
      <c r="W145" s="20">
        <v>1</v>
      </c>
      <c r="X145" s="18">
        <v>1</v>
      </c>
    </row>
    <row r="146" spans="1:24" x14ac:dyDescent="0.25">
      <c r="A146" s="365">
        <v>131</v>
      </c>
      <c r="B146" s="8" t="s">
        <v>73</v>
      </c>
      <c r="C146" s="9">
        <v>1</v>
      </c>
      <c r="D146" s="323" t="s">
        <v>47</v>
      </c>
      <c r="F146" s="12">
        <v>1</v>
      </c>
      <c r="H146" s="14">
        <v>6000</v>
      </c>
      <c r="I146" s="19">
        <v>1</v>
      </c>
      <c r="J146" s="20"/>
      <c r="K146" s="18">
        <v>1</v>
      </c>
      <c r="M146" s="19">
        <v>1</v>
      </c>
      <c r="N146" s="17"/>
      <c r="O146" s="20"/>
      <c r="P146" s="20"/>
      <c r="Q146" s="20"/>
      <c r="R146" s="20"/>
      <c r="S146" s="18"/>
      <c r="U146" s="19">
        <v>10</v>
      </c>
      <c r="V146" s="20"/>
      <c r="W146" s="20">
        <v>1</v>
      </c>
      <c r="X146" s="18">
        <v>1</v>
      </c>
    </row>
    <row r="147" spans="1:24" x14ac:dyDescent="0.25">
      <c r="A147" s="365">
        <v>132</v>
      </c>
      <c r="B147" s="8" t="s">
        <v>73</v>
      </c>
      <c r="C147" s="9">
        <v>1</v>
      </c>
      <c r="D147" s="323" t="s">
        <v>47</v>
      </c>
      <c r="F147" s="12">
        <v>1</v>
      </c>
      <c r="H147" s="14">
        <v>400</v>
      </c>
      <c r="I147" s="16">
        <v>2</v>
      </c>
      <c r="J147" s="17">
        <v>1</v>
      </c>
      <c r="K147" s="18">
        <v>1</v>
      </c>
      <c r="M147" s="19">
        <v>1</v>
      </c>
      <c r="N147" s="17"/>
      <c r="O147" s="20"/>
      <c r="P147" s="20"/>
      <c r="Q147" s="20"/>
      <c r="R147" s="20"/>
      <c r="S147" s="18"/>
      <c r="U147" s="19">
        <v>5</v>
      </c>
      <c r="V147" s="20"/>
      <c r="W147" s="20">
        <v>1</v>
      </c>
      <c r="X147" s="18">
        <v>1</v>
      </c>
    </row>
    <row r="148" spans="1:24" x14ac:dyDescent="0.25">
      <c r="A148" s="365">
        <v>133</v>
      </c>
      <c r="B148" s="8" t="s">
        <v>73</v>
      </c>
      <c r="C148" s="9">
        <v>1</v>
      </c>
      <c r="D148" s="323" t="s">
        <v>47</v>
      </c>
      <c r="F148" s="12">
        <v>1</v>
      </c>
      <c r="H148" s="14">
        <v>500</v>
      </c>
      <c r="I148" s="19">
        <v>1</v>
      </c>
      <c r="J148" s="20"/>
      <c r="K148" s="18">
        <v>1</v>
      </c>
      <c r="M148" s="19">
        <v>1</v>
      </c>
      <c r="N148" s="20">
        <v>1</v>
      </c>
      <c r="O148" s="20">
        <v>1</v>
      </c>
      <c r="P148" s="20"/>
      <c r="Q148" s="20"/>
      <c r="R148" s="20"/>
      <c r="S148" s="18"/>
      <c r="U148" s="19">
        <v>5</v>
      </c>
      <c r="V148" s="20">
        <v>1</v>
      </c>
      <c r="W148" s="20"/>
      <c r="X148" s="18"/>
    </row>
    <row r="149" spans="1:24" x14ac:dyDescent="0.25">
      <c r="A149" s="365">
        <v>134</v>
      </c>
      <c r="B149" s="8" t="s">
        <v>73</v>
      </c>
      <c r="C149" s="9">
        <v>1</v>
      </c>
      <c r="D149" s="323" t="s">
        <v>47</v>
      </c>
      <c r="F149" s="12">
        <v>1</v>
      </c>
      <c r="H149" s="14">
        <v>800</v>
      </c>
      <c r="I149" s="16"/>
      <c r="J149" s="17"/>
      <c r="K149" s="18">
        <v>1</v>
      </c>
      <c r="M149" s="19">
        <v>1</v>
      </c>
      <c r="N149" s="20">
        <v>1</v>
      </c>
      <c r="O149" s="20">
        <v>1</v>
      </c>
      <c r="P149" s="20"/>
      <c r="Q149" s="20"/>
      <c r="R149" s="20"/>
      <c r="S149" s="18">
        <v>1</v>
      </c>
      <c r="U149" s="19">
        <v>2</v>
      </c>
      <c r="V149" s="20">
        <v>1</v>
      </c>
      <c r="W149" s="20"/>
      <c r="X149" s="18"/>
    </row>
    <row r="150" spans="1:24" x14ac:dyDescent="0.25">
      <c r="A150" s="365">
        <v>135</v>
      </c>
      <c r="B150" s="8" t="s">
        <v>73</v>
      </c>
      <c r="C150" s="9"/>
      <c r="D150" s="323" t="s">
        <v>47</v>
      </c>
      <c r="F150" s="12"/>
      <c r="H150" s="14"/>
      <c r="I150" s="16"/>
      <c r="J150" s="17"/>
      <c r="K150" s="18"/>
      <c r="M150" s="19"/>
      <c r="N150" s="17"/>
      <c r="O150" s="20"/>
      <c r="P150" s="20"/>
      <c r="Q150" s="20"/>
      <c r="R150" s="20"/>
      <c r="S150" s="18"/>
      <c r="U150" s="19"/>
      <c r="V150" s="20"/>
      <c r="W150" s="20"/>
      <c r="X150" s="18"/>
    </row>
    <row r="151" spans="1:24" x14ac:dyDescent="0.25">
      <c r="A151" s="365">
        <v>136</v>
      </c>
      <c r="B151" s="8" t="s">
        <v>73</v>
      </c>
      <c r="C151" s="9"/>
      <c r="D151" s="323" t="s">
        <v>47</v>
      </c>
      <c r="F151" s="12"/>
      <c r="H151" s="14"/>
      <c r="I151" s="16"/>
      <c r="J151" s="17"/>
      <c r="K151" s="18"/>
      <c r="M151" s="19"/>
      <c r="N151" s="20"/>
      <c r="O151" s="20"/>
      <c r="P151" s="20"/>
      <c r="Q151" s="20"/>
      <c r="R151" s="20"/>
      <c r="S151" s="18"/>
      <c r="U151" s="19"/>
      <c r="V151" s="20"/>
      <c r="W151" s="20"/>
      <c r="X151" s="18"/>
    </row>
    <row r="152" spans="1:24" x14ac:dyDescent="0.25">
      <c r="A152" s="365">
        <v>137</v>
      </c>
      <c r="B152" s="8" t="s">
        <v>73</v>
      </c>
      <c r="C152" s="9"/>
      <c r="D152" s="323" t="s">
        <v>47</v>
      </c>
      <c r="F152" s="12"/>
      <c r="H152" s="14"/>
      <c r="I152" s="16"/>
      <c r="J152" s="17"/>
      <c r="K152" s="18"/>
      <c r="M152" s="19"/>
      <c r="N152" s="17"/>
      <c r="O152" s="20"/>
      <c r="P152" s="20"/>
      <c r="Q152" s="20"/>
      <c r="R152" s="20"/>
      <c r="S152" s="18"/>
      <c r="U152" s="19"/>
      <c r="V152" s="20"/>
      <c r="W152" s="20"/>
      <c r="X152" s="18"/>
    </row>
    <row r="153" spans="1:24" x14ac:dyDescent="0.25">
      <c r="A153" s="365">
        <v>138</v>
      </c>
      <c r="B153" s="8" t="s">
        <v>73</v>
      </c>
      <c r="C153" s="9"/>
      <c r="D153" s="323" t="s">
        <v>47</v>
      </c>
      <c r="F153" s="12"/>
      <c r="H153" s="14"/>
      <c r="I153" s="16"/>
      <c r="J153" s="17"/>
      <c r="K153" s="18"/>
      <c r="M153" s="19"/>
      <c r="N153" s="17"/>
      <c r="O153" s="20"/>
      <c r="P153" s="20"/>
      <c r="Q153" s="20"/>
      <c r="R153" s="20"/>
      <c r="S153" s="18"/>
      <c r="U153" s="19"/>
      <c r="V153" s="20"/>
      <c r="W153" s="20"/>
      <c r="X153" s="18"/>
    </row>
    <row r="154" spans="1:24" x14ac:dyDescent="0.25">
      <c r="A154" s="365">
        <v>139</v>
      </c>
      <c r="B154" s="8" t="s">
        <v>73</v>
      </c>
      <c r="C154" s="9"/>
      <c r="D154" s="323" t="s">
        <v>47</v>
      </c>
      <c r="F154" s="12"/>
      <c r="H154" s="14"/>
      <c r="I154" s="16"/>
      <c r="J154" s="17"/>
      <c r="K154" s="18"/>
      <c r="M154" s="19"/>
      <c r="N154" s="17"/>
      <c r="O154" s="20"/>
      <c r="P154" s="20"/>
      <c r="Q154" s="20"/>
      <c r="R154" s="20"/>
      <c r="S154" s="18"/>
      <c r="U154" s="19"/>
      <c r="V154" s="20"/>
      <c r="W154" s="20"/>
      <c r="X154" s="18"/>
    </row>
    <row r="155" spans="1:24" x14ac:dyDescent="0.25">
      <c r="A155" s="365">
        <v>140</v>
      </c>
      <c r="B155" s="8" t="s">
        <v>73</v>
      </c>
      <c r="C155" s="9"/>
      <c r="D155" s="323" t="s">
        <v>47</v>
      </c>
      <c r="F155" s="12"/>
      <c r="H155" s="14"/>
      <c r="I155" s="16"/>
      <c r="J155" s="17"/>
      <c r="K155" s="18"/>
      <c r="M155" s="19"/>
      <c r="N155" s="17"/>
      <c r="O155" s="20"/>
      <c r="P155" s="20"/>
      <c r="Q155" s="20"/>
      <c r="R155" s="20"/>
      <c r="S155" s="18"/>
      <c r="U155" s="19"/>
      <c r="V155" s="20"/>
      <c r="W155" s="20"/>
      <c r="X155" s="18"/>
    </row>
    <row r="156" spans="1:24" x14ac:dyDescent="0.25">
      <c r="A156" s="365">
        <v>141</v>
      </c>
      <c r="B156" s="8" t="s">
        <v>73</v>
      </c>
      <c r="C156" s="9"/>
      <c r="D156" s="323" t="s">
        <v>47</v>
      </c>
      <c r="F156" s="12"/>
      <c r="H156" s="14"/>
      <c r="I156" s="16"/>
      <c r="J156" s="17"/>
      <c r="K156" s="18"/>
      <c r="M156" s="19"/>
      <c r="N156" s="17"/>
      <c r="O156" s="20"/>
      <c r="P156" s="20"/>
      <c r="Q156" s="20"/>
      <c r="R156" s="20"/>
      <c r="S156" s="18"/>
      <c r="U156" s="19"/>
      <c r="V156" s="20"/>
      <c r="W156" s="20"/>
      <c r="X156" s="18"/>
    </row>
    <row r="157" spans="1:24" x14ac:dyDescent="0.25">
      <c r="A157" s="365">
        <v>142</v>
      </c>
      <c r="B157" s="8" t="s">
        <v>73</v>
      </c>
      <c r="C157" s="9"/>
      <c r="D157" s="323" t="s">
        <v>47</v>
      </c>
      <c r="F157" s="12"/>
      <c r="H157" s="14"/>
      <c r="I157" s="16"/>
      <c r="J157" s="17"/>
      <c r="K157" s="18"/>
      <c r="M157" s="19"/>
      <c r="N157" s="17"/>
      <c r="O157" s="20"/>
      <c r="P157" s="20"/>
      <c r="Q157" s="20"/>
      <c r="R157" s="20"/>
      <c r="S157" s="18"/>
      <c r="U157" s="19"/>
      <c r="V157" s="20"/>
      <c r="W157" s="20"/>
      <c r="X157" s="18"/>
    </row>
    <row r="158" spans="1:24" x14ac:dyDescent="0.25">
      <c r="A158" s="365">
        <v>143</v>
      </c>
      <c r="B158" s="8" t="s">
        <v>73</v>
      </c>
      <c r="C158" s="9"/>
      <c r="D158" s="323" t="s">
        <v>47</v>
      </c>
      <c r="F158" s="12"/>
      <c r="H158" s="14"/>
      <c r="I158" s="16"/>
      <c r="J158" s="17"/>
      <c r="K158" s="18"/>
      <c r="M158" s="19"/>
      <c r="N158" s="17"/>
      <c r="O158" s="20"/>
      <c r="P158" s="20"/>
      <c r="Q158" s="20"/>
      <c r="R158" s="20"/>
      <c r="S158" s="18"/>
      <c r="U158" s="19"/>
      <c r="V158" s="20"/>
      <c r="W158" s="20"/>
      <c r="X158" s="18"/>
    </row>
    <row r="159" spans="1:24" x14ac:dyDescent="0.25">
      <c r="A159" s="365">
        <v>144</v>
      </c>
      <c r="B159" s="8" t="s">
        <v>73</v>
      </c>
      <c r="C159" s="9"/>
      <c r="D159" s="323" t="s">
        <v>47</v>
      </c>
      <c r="F159" s="12"/>
      <c r="H159" s="14"/>
      <c r="I159" s="19"/>
      <c r="J159" s="20"/>
      <c r="K159" s="18"/>
      <c r="M159" s="19"/>
      <c r="N159" s="17"/>
      <c r="O159" s="20"/>
      <c r="P159" s="20"/>
      <c r="Q159" s="20"/>
      <c r="R159" s="20"/>
      <c r="S159" s="18"/>
      <c r="U159" s="19"/>
      <c r="V159" s="20"/>
      <c r="W159" s="20"/>
      <c r="X159" s="18"/>
    </row>
    <row r="160" spans="1:24" x14ac:dyDescent="0.25">
      <c r="A160" s="365">
        <v>145</v>
      </c>
      <c r="B160" s="8" t="s">
        <v>73</v>
      </c>
      <c r="C160" s="9"/>
      <c r="D160" s="323" t="s">
        <v>47</v>
      </c>
      <c r="F160" s="12"/>
      <c r="H160" s="14"/>
      <c r="I160" s="19"/>
      <c r="J160" s="20"/>
      <c r="K160" s="18"/>
      <c r="M160" s="19"/>
      <c r="N160" s="17"/>
      <c r="O160" s="20"/>
      <c r="P160" s="20"/>
      <c r="Q160" s="20"/>
      <c r="R160" s="20"/>
      <c r="S160" s="18"/>
      <c r="U160" s="19"/>
      <c r="V160" s="20"/>
      <c r="W160" s="20"/>
      <c r="X160" s="18"/>
    </row>
    <row r="161" spans="1:24" x14ac:dyDescent="0.25">
      <c r="A161" s="365">
        <v>146</v>
      </c>
      <c r="B161" s="8" t="s">
        <v>73</v>
      </c>
      <c r="C161" s="9"/>
      <c r="D161" s="323" t="s">
        <v>47</v>
      </c>
      <c r="F161" s="12"/>
      <c r="H161" s="14"/>
      <c r="I161" s="16"/>
      <c r="J161" s="17"/>
      <c r="K161" s="18"/>
      <c r="M161" s="19"/>
      <c r="N161" s="17"/>
      <c r="O161" s="20"/>
      <c r="P161" s="20"/>
      <c r="Q161" s="20"/>
      <c r="R161" s="20"/>
      <c r="S161" s="18"/>
      <c r="U161" s="19"/>
      <c r="V161" s="20"/>
      <c r="W161" s="20"/>
      <c r="X161" s="18"/>
    </row>
    <row r="162" spans="1:24" x14ac:dyDescent="0.25">
      <c r="A162" s="365">
        <v>147</v>
      </c>
      <c r="B162" s="8" t="s">
        <v>73</v>
      </c>
      <c r="C162" s="9"/>
      <c r="D162" s="323" t="s">
        <v>47</v>
      </c>
      <c r="F162" s="12"/>
      <c r="H162" s="14"/>
      <c r="I162" s="19"/>
      <c r="J162" s="20"/>
      <c r="K162" s="18"/>
      <c r="M162" s="19"/>
      <c r="N162" s="20"/>
      <c r="O162" s="20"/>
      <c r="P162" s="20"/>
      <c r="Q162" s="20"/>
      <c r="R162" s="20"/>
      <c r="S162" s="18"/>
      <c r="U162" s="19"/>
      <c r="V162" s="20"/>
      <c r="W162" s="20"/>
      <c r="X162" s="18"/>
    </row>
    <row r="163" spans="1:24" x14ac:dyDescent="0.25">
      <c r="A163" s="365">
        <v>148</v>
      </c>
      <c r="B163" s="8" t="s">
        <v>73</v>
      </c>
      <c r="C163" s="9"/>
      <c r="D163" s="323" t="s">
        <v>47</v>
      </c>
      <c r="F163" s="12"/>
      <c r="H163" s="14"/>
      <c r="I163" s="16"/>
      <c r="J163" s="17"/>
      <c r="K163" s="18"/>
      <c r="M163" s="19"/>
      <c r="N163" s="20"/>
      <c r="O163" s="20"/>
      <c r="P163" s="20"/>
      <c r="Q163" s="20"/>
      <c r="R163" s="20"/>
      <c r="S163" s="18"/>
      <c r="U163" s="19"/>
      <c r="V163" s="20"/>
      <c r="W163" s="20"/>
      <c r="X163" s="18"/>
    </row>
    <row r="164" spans="1:24" x14ac:dyDescent="0.25">
      <c r="A164" s="365">
        <v>149</v>
      </c>
      <c r="B164" s="8" t="s">
        <v>73</v>
      </c>
      <c r="C164" s="9"/>
      <c r="D164" s="323" t="s">
        <v>47</v>
      </c>
      <c r="F164" s="12"/>
      <c r="H164" s="14"/>
      <c r="I164" s="16"/>
      <c r="J164" s="17"/>
      <c r="K164" s="18"/>
      <c r="M164" s="19"/>
      <c r="N164" s="17"/>
      <c r="O164" s="20"/>
      <c r="P164" s="20"/>
      <c r="Q164" s="20"/>
      <c r="R164" s="20"/>
      <c r="S164" s="18"/>
      <c r="U164" s="19"/>
      <c r="V164" s="20"/>
      <c r="W164" s="20"/>
      <c r="X164" s="18"/>
    </row>
    <row r="165" spans="1:24" x14ac:dyDescent="0.25">
      <c r="A165" s="365">
        <v>150</v>
      </c>
      <c r="B165" s="8" t="s">
        <v>73</v>
      </c>
      <c r="C165" s="9"/>
      <c r="D165" s="323" t="s">
        <v>47</v>
      </c>
      <c r="F165" s="12"/>
      <c r="H165" s="14"/>
      <c r="I165" s="19"/>
      <c r="J165" s="20"/>
      <c r="K165" s="18"/>
      <c r="M165" s="19"/>
      <c r="N165" s="20"/>
      <c r="O165" s="20"/>
      <c r="P165" s="20"/>
      <c r="Q165" s="20"/>
      <c r="R165" s="20"/>
      <c r="S165" s="18"/>
      <c r="U165" s="19"/>
      <c r="V165" s="20"/>
      <c r="W165" s="20"/>
      <c r="X165" s="18"/>
    </row>
    <row r="166" spans="1:24" x14ac:dyDescent="0.25">
      <c r="A166" s="365">
        <v>151</v>
      </c>
      <c r="B166" s="8" t="s">
        <v>73</v>
      </c>
      <c r="C166" s="9"/>
      <c r="D166" s="323" t="s">
        <v>47</v>
      </c>
      <c r="F166" s="12"/>
      <c r="H166" s="14"/>
      <c r="I166" s="19"/>
      <c r="J166" s="20"/>
      <c r="K166" s="18"/>
      <c r="M166" s="19"/>
      <c r="N166" s="17"/>
      <c r="O166" s="20"/>
      <c r="P166" s="20"/>
      <c r="Q166" s="20"/>
      <c r="R166" s="20"/>
      <c r="S166" s="18"/>
      <c r="U166" s="19"/>
      <c r="V166" s="20"/>
      <c r="W166" s="20"/>
      <c r="X166" s="18"/>
    </row>
    <row r="167" spans="1:24" x14ac:dyDescent="0.25">
      <c r="A167" s="365">
        <v>152</v>
      </c>
      <c r="B167" s="8" t="s">
        <v>73</v>
      </c>
      <c r="C167" s="9"/>
      <c r="D167" s="323" t="s">
        <v>47</v>
      </c>
      <c r="F167" s="12"/>
      <c r="H167" s="14"/>
      <c r="I167" s="16"/>
      <c r="J167" s="17"/>
      <c r="K167" s="18"/>
      <c r="M167" s="19"/>
      <c r="N167" s="17"/>
      <c r="O167" s="20"/>
      <c r="P167" s="20"/>
      <c r="Q167" s="20"/>
      <c r="R167" s="20"/>
      <c r="S167" s="18"/>
      <c r="U167" s="19"/>
      <c r="V167" s="20"/>
      <c r="W167" s="20"/>
      <c r="X167" s="18"/>
    </row>
    <row r="168" spans="1:24" x14ac:dyDescent="0.25">
      <c r="A168" s="365">
        <v>153</v>
      </c>
      <c r="B168" s="8" t="s">
        <v>73</v>
      </c>
      <c r="C168" s="9"/>
      <c r="D168" s="323" t="s">
        <v>47</v>
      </c>
      <c r="F168" s="12"/>
      <c r="H168" s="14"/>
      <c r="I168" s="19"/>
      <c r="J168" s="20"/>
      <c r="K168" s="18"/>
      <c r="M168" s="19"/>
      <c r="N168" s="17"/>
      <c r="O168" s="20"/>
      <c r="P168" s="20"/>
      <c r="Q168" s="20"/>
      <c r="R168" s="20"/>
      <c r="S168" s="18"/>
      <c r="U168" s="19"/>
      <c r="V168" s="20"/>
      <c r="W168" s="20"/>
      <c r="X168" s="18"/>
    </row>
    <row r="169" spans="1:24" x14ac:dyDescent="0.25">
      <c r="A169" s="365">
        <v>154</v>
      </c>
      <c r="B169" s="8" t="s">
        <v>73</v>
      </c>
      <c r="C169" s="9"/>
      <c r="D169" s="323" t="s">
        <v>47</v>
      </c>
      <c r="F169" s="12"/>
      <c r="H169" s="14"/>
      <c r="I169" s="16"/>
      <c r="J169" s="17"/>
      <c r="K169" s="18"/>
      <c r="M169" s="19"/>
      <c r="N169" s="17"/>
      <c r="O169" s="20"/>
      <c r="P169" s="20"/>
      <c r="Q169" s="20"/>
      <c r="R169" s="20"/>
      <c r="S169" s="18"/>
      <c r="U169" s="19"/>
      <c r="V169" s="20"/>
      <c r="W169" s="20"/>
      <c r="X169" s="18"/>
    </row>
    <row r="170" spans="1:24" x14ac:dyDescent="0.25">
      <c r="A170" s="365">
        <v>155</v>
      </c>
      <c r="B170" s="8" t="s">
        <v>73</v>
      </c>
      <c r="C170" s="9"/>
      <c r="D170" s="323" t="s">
        <v>47</v>
      </c>
      <c r="F170" s="12"/>
      <c r="H170" s="14"/>
      <c r="I170" s="16"/>
      <c r="J170" s="17"/>
      <c r="K170" s="18"/>
      <c r="M170" s="19"/>
      <c r="N170" s="17"/>
      <c r="O170" s="20"/>
      <c r="P170" s="20"/>
      <c r="Q170" s="20"/>
      <c r="R170" s="20"/>
      <c r="S170" s="18"/>
      <c r="U170" s="19"/>
      <c r="V170" s="20"/>
      <c r="W170" s="20"/>
      <c r="X170" s="18"/>
    </row>
    <row r="171" spans="1:24" x14ac:dyDescent="0.25">
      <c r="A171" s="365">
        <v>156</v>
      </c>
      <c r="B171" s="8" t="s">
        <v>73</v>
      </c>
      <c r="C171" s="9"/>
      <c r="D171" s="323" t="s">
        <v>47</v>
      </c>
      <c r="F171" s="12"/>
      <c r="H171" s="14"/>
      <c r="I171" s="16"/>
      <c r="J171" s="17"/>
      <c r="K171" s="18"/>
      <c r="M171" s="19"/>
      <c r="N171" s="17"/>
      <c r="O171" s="20"/>
      <c r="P171" s="20"/>
      <c r="Q171" s="20"/>
      <c r="R171" s="20"/>
      <c r="S171" s="18"/>
      <c r="U171" s="19"/>
      <c r="V171" s="20"/>
      <c r="W171" s="20"/>
      <c r="X171" s="18"/>
    </row>
    <row r="172" spans="1:24" x14ac:dyDescent="0.25">
      <c r="A172" s="365">
        <v>157</v>
      </c>
      <c r="B172" s="8" t="s">
        <v>73</v>
      </c>
      <c r="C172" s="9"/>
      <c r="D172" s="323" t="s">
        <v>47</v>
      </c>
      <c r="F172" s="12"/>
      <c r="H172" s="14"/>
      <c r="I172" s="16"/>
      <c r="J172" s="17"/>
      <c r="K172" s="18"/>
      <c r="M172" s="19"/>
      <c r="N172" s="17"/>
      <c r="O172" s="20"/>
      <c r="P172" s="20"/>
      <c r="Q172" s="20"/>
      <c r="R172" s="20"/>
      <c r="S172" s="18"/>
      <c r="U172" s="19"/>
      <c r="V172" s="20"/>
      <c r="W172" s="20"/>
      <c r="X172" s="18"/>
    </row>
    <row r="173" spans="1:24" x14ac:dyDescent="0.25">
      <c r="A173" s="365">
        <v>158</v>
      </c>
      <c r="B173" s="8" t="s">
        <v>73</v>
      </c>
      <c r="C173" s="9"/>
      <c r="D173" s="323" t="s">
        <v>47</v>
      </c>
      <c r="F173" s="12"/>
      <c r="H173" s="14"/>
      <c r="I173" s="16"/>
      <c r="J173" s="17"/>
      <c r="K173" s="18"/>
      <c r="M173" s="19"/>
      <c r="N173" s="17"/>
      <c r="O173" s="20"/>
      <c r="P173" s="20"/>
      <c r="Q173" s="20"/>
      <c r="R173" s="20"/>
      <c r="S173" s="18"/>
      <c r="U173" s="19"/>
      <c r="V173" s="20"/>
      <c r="W173" s="20"/>
      <c r="X173" s="18"/>
    </row>
    <row r="174" spans="1:24" x14ac:dyDescent="0.25">
      <c r="A174" s="365">
        <v>159</v>
      </c>
      <c r="B174" s="8" t="s">
        <v>73</v>
      </c>
      <c r="C174" s="9"/>
      <c r="D174" s="323" t="s">
        <v>47</v>
      </c>
      <c r="F174" s="12"/>
      <c r="H174" s="14"/>
      <c r="I174" s="16"/>
      <c r="J174" s="17"/>
      <c r="K174" s="18"/>
      <c r="M174" s="19"/>
      <c r="N174" s="17"/>
      <c r="O174" s="20"/>
      <c r="P174" s="20"/>
      <c r="Q174" s="20"/>
      <c r="R174" s="20"/>
      <c r="S174" s="18"/>
      <c r="U174" s="19"/>
      <c r="V174" s="20"/>
      <c r="W174" s="20"/>
      <c r="X174" s="18"/>
    </row>
    <row r="175" spans="1:24" x14ac:dyDescent="0.25">
      <c r="A175" s="365">
        <v>160</v>
      </c>
      <c r="B175" s="8" t="s">
        <v>73</v>
      </c>
      <c r="C175" s="9"/>
      <c r="D175" s="323" t="s">
        <v>47</v>
      </c>
      <c r="F175" s="12"/>
      <c r="H175" s="14"/>
      <c r="I175" s="16"/>
      <c r="J175" s="17"/>
      <c r="K175" s="18"/>
      <c r="M175" s="19"/>
      <c r="N175" s="17"/>
      <c r="O175" s="20"/>
      <c r="P175" s="20"/>
      <c r="Q175" s="20"/>
      <c r="R175" s="20"/>
      <c r="S175" s="18"/>
      <c r="U175" s="19"/>
      <c r="V175" s="20"/>
      <c r="W175" s="20"/>
      <c r="X175" s="18"/>
    </row>
    <row r="176" spans="1:24" x14ac:dyDescent="0.25">
      <c r="A176" s="365">
        <v>161</v>
      </c>
      <c r="B176" s="8" t="s">
        <v>73</v>
      </c>
      <c r="C176" s="9"/>
      <c r="D176" s="323" t="s">
        <v>47</v>
      </c>
      <c r="F176" s="12"/>
      <c r="H176" s="14"/>
      <c r="I176" s="16"/>
      <c r="J176" s="17"/>
      <c r="K176" s="18"/>
      <c r="M176" s="19"/>
      <c r="N176" s="20"/>
      <c r="O176" s="20"/>
      <c r="P176" s="20"/>
      <c r="Q176" s="20"/>
      <c r="R176" s="20"/>
      <c r="S176" s="18"/>
      <c r="U176" s="19"/>
      <c r="V176" s="20"/>
      <c r="W176" s="20"/>
      <c r="X176" s="18"/>
    </row>
    <row r="177" spans="1:24" x14ac:dyDescent="0.25">
      <c r="A177" s="365">
        <v>162</v>
      </c>
      <c r="B177" s="8" t="s">
        <v>73</v>
      </c>
      <c r="C177" s="9"/>
      <c r="D177" s="323" t="s">
        <v>47</v>
      </c>
      <c r="F177" s="12"/>
      <c r="H177" s="14"/>
      <c r="I177" s="16"/>
      <c r="J177" s="17"/>
      <c r="K177" s="18"/>
      <c r="M177" s="19"/>
      <c r="N177" s="20"/>
      <c r="O177" s="20"/>
      <c r="P177" s="20"/>
      <c r="Q177" s="20"/>
      <c r="R177" s="20"/>
      <c r="S177" s="18"/>
      <c r="U177" s="19"/>
      <c r="V177" s="20"/>
      <c r="W177" s="20"/>
      <c r="X177" s="18"/>
    </row>
    <row r="178" spans="1:24" x14ac:dyDescent="0.25">
      <c r="A178" s="365">
        <v>163</v>
      </c>
      <c r="B178" s="8" t="s">
        <v>73</v>
      </c>
      <c r="C178" s="9"/>
      <c r="D178" s="323" t="s">
        <v>47</v>
      </c>
      <c r="F178" s="12"/>
      <c r="H178" s="14"/>
      <c r="I178" s="16"/>
      <c r="J178" s="17"/>
      <c r="K178" s="18"/>
      <c r="M178" s="19"/>
      <c r="N178" s="17"/>
      <c r="O178" s="20"/>
      <c r="P178" s="20"/>
      <c r="Q178" s="20"/>
      <c r="R178" s="20"/>
      <c r="S178" s="18"/>
      <c r="U178" s="19"/>
      <c r="V178" s="20"/>
      <c r="W178" s="20"/>
      <c r="X178" s="18"/>
    </row>
    <row r="179" spans="1:24" x14ac:dyDescent="0.25">
      <c r="A179" s="365">
        <v>164</v>
      </c>
      <c r="B179" s="8" t="s">
        <v>73</v>
      </c>
      <c r="C179" s="9"/>
      <c r="D179" s="323" t="s">
        <v>47</v>
      </c>
      <c r="F179" s="12"/>
      <c r="H179" s="14"/>
      <c r="I179" s="19"/>
      <c r="J179" s="20"/>
      <c r="K179" s="18"/>
      <c r="M179" s="19"/>
      <c r="N179" s="17"/>
      <c r="O179" s="20"/>
      <c r="P179" s="20"/>
      <c r="Q179" s="20"/>
      <c r="R179" s="20"/>
      <c r="S179" s="18"/>
      <c r="U179" s="19"/>
      <c r="V179" s="20"/>
      <c r="W179" s="20"/>
      <c r="X179" s="18"/>
    </row>
    <row r="180" spans="1:24" x14ac:dyDescent="0.25">
      <c r="A180" s="365">
        <v>165</v>
      </c>
      <c r="B180" s="8" t="s">
        <v>73</v>
      </c>
      <c r="C180" s="9"/>
      <c r="D180" s="323" t="s">
        <v>47</v>
      </c>
      <c r="F180" s="12"/>
      <c r="H180" s="14"/>
      <c r="I180" s="19"/>
      <c r="J180" s="20"/>
      <c r="K180" s="18"/>
      <c r="M180" s="19"/>
      <c r="N180" s="17"/>
      <c r="O180" s="20"/>
      <c r="P180" s="20"/>
      <c r="Q180" s="20"/>
      <c r="R180" s="20"/>
      <c r="S180" s="18"/>
      <c r="U180" s="19"/>
      <c r="V180" s="20"/>
      <c r="W180" s="20"/>
      <c r="X180" s="18"/>
    </row>
    <row r="181" spans="1:24" x14ac:dyDescent="0.25">
      <c r="A181" s="365">
        <v>166</v>
      </c>
      <c r="B181" s="8" t="s">
        <v>73</v>
      </c>
      <c r="C181" s="9"/>
      <c r="D181" s="323" t="s">
        <v>47</v>
      </c>
      <c r="F181" s="12"/>
      <c r="H181" s="14"/>
      <c r="I181" s="16"/>
      <c r="J181" s="17"/>
      <c r="K181" s="18"/>
      <c r="M181" s="19"/>
      <c r="N181" s="17"/>
      <c r="O181" s="20"/>
      <c r="P181" s="20"/>
      <c r="Q181" s="20"/>
      <c r="R181" s="20"/>
      <c r="S181" s="18"/>
      <c r="U181" s="19"/>
      <c r="V181" s="20"/>
      <c r="W181" s="20"/>
      <c r="X181" s="18"/>
    </row>
    <row r="182" spans="1:24" x14ac:dyDescent="0.25">
      <c r="A182" s="365">
        <v>167</v>
      </c>
      <c r="B182" s="8" t="s">
        <v>73</v>
      </c>
      <c r="C182" s="9"/>
      <c r="D182" s="323" t="s">
        <v>47</v>
      </c>
      <c r="F182" s="12"/>
      <c r="H182" s="14"/>
      <c r="I182" s="19"/>
      <c r="J182" s="20"/>
      <c r="K182" s="18"/>
      <c r="M182" s="19"/>
      <c r="N182" s="20"/>
      <c r="O182" s="20"/>
      <c r="P182" s="20"/>
      <c r="Q182" s="20"/>
      <c r="R182" s="20"/>
      <c r="S182" s="18"/>
      <c r="U182" s="19"/>
      <c r="V182" s="20"/>
      <c r="W182" s="20"/>
      <c r="X182" s="18"/>
    </row>
    <row r="183" spans="1:24" x14ac:dyDescent="0.25">
      <c r="A183" s="365">
        <v>168</v>
      </c>
      <c r="B183" s="8" t="s">
        <v>73</v>
      </c>
      <c r="C183" s="9"/>
      <c r="D183" s="323" t="s">
        <v>47</v>
      </c>
      <c r="F183" s="12"/>
      <c r="H183" s="14"/>
      <c r="I183" s="16"/>
      <c r="J183" s="17"/>
      <c r="K183" s="18"/>
      <c r="M183" s="19"/>
      <c r="N183" s="20"/>
      <c r="O183" s="20"/>
      <c r="P183" s="20"/>
      <c r="Q183" s="20"/>
      <c r="R183" s="20"/>
      <c r="S183" s="18"/>
      <c r="U183" s="19"/>
      <c r="V183" s="20"/>
      <c r="W183" s="20"/>
      <c r="X183" s="18"/>
    </row>
    <row r="184" spans="1:24" x14ac:dyDescent="0.25">
      <c r="A184" s="365">
        <v>169</v>
      </c>
      <c r="B184" s="8" t="s">
        <v>73</v>
      </c>
      <c r="C184" s="9"/>
      <c r="D184" s="323" t="s">
        <v>47</v>
      </c>
      <c r="F184" s="12"/>
      <c r="H184" s="14"/>
      <c r="I184" s="16"/>
      <c r="J184" s="17"/>
      <c r="K184" s="18"/>
      <c r="M184" s="19"/>
      <c r="N184" s="17"/>
      <c r="O184" s="20"/>
      <c r="P184" s="20"/>
      <c r="Q184" s="20"/>
      <c r="R184" s="20"/>
      <c r="S184" s="18"/>
      <c r="U184" s="19"/>
      <c r="V184" s="20"/>
      <c r="W184" s="20"/>
      <c r="X184" s="18"/>
    </row>
    <row r="185" spans="1:24" x14ac:dyDescent="0.25">
      <c r="A185" s="365">
        <v>170</v>
      </c>
      <c r="B185" s="8" t="s">
        <v>73</v>
      </c>
      <c r="C185" s="9"/>
      <c r="D185" s="323" t="s">
        <v>47</v>
      </c>
      <c r="F185" s="12"/>
      <c r="H185" s="14"/>
      <c r="I185" s="19"/>
      <c r="J185" s="20"/>
      <c r="K185" s="18"/>
      <c r="M185" s="19"/>
      <c r="N185" s="20"/>
      <c r="O185" s="20"/>
      <c r="P185" s="20"/>
      <c r="Q185" s="20"/>
      <c r="R185" s="20"/>
      <c r="S185" s="18"/>
      <c r="U185" s="19"/>
      <c r="V185" s="20"/>
      <c r="W185" s="20"/>
      <c r="X185" s="18"/>
    </row>
    <row r="186" spans="1:24" x14ac:dyDescent="0.25">
      <c r="A186" s="365">
        <v>171</v>
      </c>
      <c r="B186" s="8" t="s">
        <v>73</v>
      </c>
      <c r="C186" s="9"/>
      <c r="D186" s="323" t="s">
        <v>47</v>
      </c>
      <c r="F186" s="12"/>
      <c r="H186" s="14"/>
      <c r="I186" s="19"/>
      <c r="J186" s="20"/>
      <c r="K186" s="18"/>
      <c r="M186" s="19"/>
      <c r="N186" s="17"/>
      <c r="O186" s="20"/>
      <c r="P186" s="20"/>
      <c r="Q186" s="20"/>
      <c r="R186" s="20"/>
      <c r="S186" s="18"/>
      <c r="U186" s="19"/>
      <c r="V186" s="20"/>
      <c r="W186" s="20"/>
      <c r="X186" s="18"/>
    </row>
    <row r="187" spans="1:24" x14ac:dyDescent="0.25">
      <c r="A187" s="365">
        <v>172</v>
      </c>
      <c r="B187" s="8" t="s">
        <v>73</v>
      </c>
      <c r="C187" s="9"/>
      <c r="D187" s="323" t="s">
        <v>47</v>
      </c>
      <c r="F187" s="12"/>
      <c r="H187" s="14"/>
      <c r="I187" s="16"/>
      <c r="J187" s="17"/>
      <c r="K187" s="18"/>
      <c r="M187" s="19"/>
      <c r="N187" s="17"/>
      <c r="O187" s="20"/>
      <c r="P187" s="20"/>
      <c r="Q187" s="20"/>
      <c r="R187" s="20"/>
      <c r="S187" s="18"/>
      <c r="U187" s="19"/>
      <c r="V187" s="20"/>
      <c r="W187" s="20"/>
      <c r="X187" s="18"/>
    </row>
    <row r="188" spans="1:24" x14ac:dyDescent="0.25">
      <c r="A188" s="365">
        <v>173</v>
      </c>
      <c r="B188" s="8" t="s">
        <v>73</v>
      </c>
      <c r="C188" s="9"/>
      <c r="D188" s="323" t="s">
        <v>47</v>
      </c>
      <c r="F188" s="12"/>
      <c r="H188" s="14"/>
      <c r="I188" s="19"/>
      <c r="J188" s="20"/>
      <c r="K188" s="18"/>
      <c r="M188" s="19"/>
      <c r="N188" s="17"/>
      <c r="O188" s="20"/>
      <c r="P188" s="20"/>
      <c r="Q188" s="20"/>
      <c r="R188" s="20"/>
      <c r="S188" s="18"/>
      <c r="U188" s="19"/>
      <c r="V188" s="20"/>
      <c r="W188" s="20"/>
      <c r="X188" s="18"/>
    </row>
    <row r="189" spans="1:24" x14ac:dyDescent="0.25">
      <c r="A189" s="365">
        <v>174</v>
      </c>
      <c r="B189" s="8" t="s">
        <v>73</v>
      </c>
      <c r="C189" s="9"/>
      <c r="D189" s="323" t="s">
        <v>47</v>
      </c>
      <c r="F189" s="12"/>
      <c r="H189" s="14"/>
      <c r="I189" s="16"/>
      <c r="J189" s="17"/>
      <c r="K189" s="18"/>
      <c r="M189" s="19"/>
      <c r="N189" s="17"/>
      <c r="O189" s="20"/>
      <c r="P189" s="20"/>
      <c r="Q189" s="20"/>
      <c r="R189" s="20"/>
      <c r="S189" s="18"/>
      <c r="U189" s="19"/>
      <c r="V189" s="20"/>
      <c r="W189" s="20"/>
      <c r="X189" s="18"/>
    </row>
    <row r="190" spans="1:24" x14ac:dyDescent="0.25">
      <c r="A190" s="365">
        <v>175</v>
      </c>
      <c r="B190" s="8" t="s">
        <v>73</v>
      </c>
      <c r="C190" s="9"/>
      <c r="D190" s="323" t="s">
        <v>47</v>
      </c>
      <c r="F190" s="12"/>
      <c r="H190" s="14"/>
      <c r="I190" s="16"/>
      <c r="J190" s="17"/>
      <c r="K190" s="18"/>
      <c r="M190" s="19"/>
      <c r="N190" s="17"/>
      <c r="O190" s="20"/>
      <c r="P190" s="20"/>
      <c r="Q190" s="20"/>
      <c r="R190" s="20"/>
      <c r="S190" s="18"/>
      <c r="U190" s="19"/>
      <c r="V190" s="20"/>
      <c r="W190" s="20"/>
      <c r="X190" s="18"/>
    </row>
    <row r="191" spans="1:24" x14ac:dyDescent="0.25">
      <c r="A191" s="365">
        <v>176</v>
      </c>
      <c r="B191" s="8" t="s">
        <v>73</v>
      </c>
      <c r="C191" s="9"/>
      <c r="D191" s="323" t="s">
        <v>47</v>
      </c>
      <c r="F191" s="12"/>
      <c r="H191" s="14"/>
      <c r="I191" s="16"/>
      <c r="J191" s="17"/>
      <c r="K191" s="18"/>
      <c r="M191" s="19"/>
      <c r="N191" s="17"/>
      <c r="O191" s="20"/>
      <c r="P191" s="20"/>
      <c r="Q191" s="20"/>
      <c r="R191" s="20"/>
      <c r="S191" s="18"/>
      <c r="U191" s="19"/>
      <c r="V191" s="20"/>
      <c r="W191" s="20"/>
      <c r="X191" s="18"/>
    </row>
    <row r="192" spans="1:24" x14ac:dyDescent="0.25">
      <c r="A192" s="365">
        <v>177</v>
      </c>
      <c r="B192" s="8" t="s">
        <v>73</v>
      </c>
      <c r="C192" s="9"/>
      <c r="D192" s="323" t="s">
        <v>47</v>
      </c>
      <c r="F192" s="12"/>
      <c r="H192" s="14"/>
      <c r="I192" s="16"/>
      <c r="J192" s="17"/>
      <c r="K192" s="18"/>
      <c r="M192" s="19"/>
      <c r="N192" s="17"/>
      <c r="O192" s="20"/>
      <c r="P192" s="20"/>
      <c r="Q192" s="20"/>
      <c r="R192" s="20"/>
      <c r="S192" s="18"/>
      <c r="U192" s="19"/>
      <c r="V192" s="20"/>
      <c r="W192" s="20"/>
      <c r="X192" s="18"/>
    </row>
    <row r="193" spans="1:24" x14ac:dyDescent="0.25">
      <c r="A193" s="365">
        <v>178</v>
      </c>
      <c r="B193" s="8" t="s">
        <v>73</v>
      </c>
      <c r="C193" s="9"/>
      <c r="D193" s="323" t="s">
        <v>47</v>
      </c>
      <c r="F193" s="12"/>
      <c r="H193" s="14"/>
      <c r="I193" s="16"/>
      <c r="J193" s="17"/>
      <c r="K193" s="18"/>
      <c r="M193" s="19"/>
      <c r="N193" s="17"/>
      <c r="O193" s="20"/>
      <c r="P193" s="20"/>
      <c r="Q193" s="20"/>
      <c r="R193" s="20"/>
      <c r="S193" s="18"/>
      <c r="U193" s="19"/>
      <c r="V193" s="20"/>
      <c r="W193" s="20"/>
      <c r="X193" s="18"/>
    </row>
    <row r="194" spans="1:24" x14ac:dyDescent="0.25">
      <c r="A194" s="365">
        <v>179</v>
      </c>
      <c r="B194" s="8" t="s">
        <v>73</v>
      </c>
      <c r="C194" s="9"/>
      <c r="D194" s="323" t="s">
        <v>47</v>
      </c>
      <c r="F194" s="12"/>
      <c r="H194" s="14"/>
      <c r="I194" s="16"/>
      <c r="J194" s="17"/>
      <c r="K194" s="18"/>
      <c r="M194" s="19"/>
      <c r="N194" s="17"/>
      <c r="O194" s="20"/>
      <c r="P194" s="20"/>
      <c r="Q194" s="20"/>
      <c r="R194" s="20"/>
      <c r="S194" s="18"/>
      <c r="U194" s="19"/>
      <c r="V194" s="20"/>
      <c r="W194" s="20"/>
      <c r="X194" s="18"/>
    </row>
    <row r="195" spans="1:24" x14ac:dyDescent="0.25">
      <c r="A195" s="365">
        <v>180</v>
      </c>
      <c r="B195" s="8" t="s">
        <v>73</v>
      </c>
      <c r="C195" s="9"/>
      <c r="D195" s="323" t="s">
        <v>47</v>
      </c>
      <c r="F195" s="12"/>
      <c r="H195" s="14"/>
      <c r="I195" s="16"/>
      <c r="J195" s="17"/>
      <c r="K195" s="18"/>
      <c r="M195" s="19"/>
      <c r="N195" s="17"/>
      <c r="O195" s="20"/>
      <c r="P195" s="20"/>
      <c r="Q195" s="20"/>
      <c r="R195" s="20"/>
      <c r="S195" s="18"/>
      <c r="U195" s="19"/>
      <c r="V195" s="20"/>
      <c r="W195" s="20"/>
      <c r="X195" s="18"/>
    </row>
    <row r="196" spans="1:24" x14ac:dyDescent="0.25">
      <c r="A196" s="365">
        <v>181</v>
      </c>
      <c r="B196" s="8" t="s">
        <v>73</v>
      </c>
      <c r="C196" s="9"/>
      <c r="D196" s="323" t="s">
        <v>47</v>
      </c>
      <c r="F196" s="12"/>
      <c r="H196" s="14"/>
      <c r="I196" s="16"/>
      <c r="J196" s="17"/>
      <c r="K196" s="18"/>
      <c r="M196" s="19"/>
      <c r="N196" s="20"/>
      <c r="O196" s="20"/>
      <c r="P196" s="20"/>
      <c r="Q196" s="20"/>
      <c r="R196" s="20"/>
      <c r="S196" s="18"/>
      <c r="U196" s="19"/>
      <c r="V196" s="20"/>
      <c r="W196" s="20"/>
      <c r="X196" s="18"/>
    </row>
    <row r="197" spans="1:24" x14ac:dyDescent="0.25">
      <c r="A197" s="365">
        <v>182</v>
      </c>
      <c r="B197" s="8" t="s">
        <v>73</v>
      </c>
      <c r="C197" s="9"/>
      <c r="D197" s="323" t="s">
        <v>47</v>
      </c>
      <c r="F197" s="12"/>
      <c r="H197" s="14"/>
      <c r="I197" s="16"/>
      <c r="J197" s="17"/>
      <c r="K197" s="18"/>
      <c r="M197" s="19"/>
      <c r="N197" s="20"/>
      <c r="O197" s="20"/>
      <c r="P197" s="20"/>
      <c r="Q197" s="20"/>
      <c r="R197" s="20"/>
      <c r="S197" s="18"/>
      <c r="U197" s="19"/>
      <c r="V197" s="20"/>
      <c r="W197" s="20"/>
      <c r="X197" s="18"/>
    </row>
    <row r="198" spans="1:24" x14ac:dyDescent="0.25">
      <c r="A198" s="365">
        <v>183</v>
      </c>
      <c r="B198" s="8" t="s">
        <v>73</v>
      </c>
      <c r="C198" s="9"/>
      <c r="D198" s="323" t="s">
        <v>47</v>
      </c>
      <c r="F198" s="12"/>
      <c r="H198" s="14"/>
      <c r="I198" s="16"/>
      <c r="J198" s="17"/>
      <c r="K198" s="18"/>
      <c r="M198" s="19"/>
      <c r="N198" s="17"/>
      <c r="O198" s="20"/>
      <c r="P198" s="20"/>
      <c r="Q198" s="20"/>
      <c r="R198" s="20"/>
      <c r="S198" s="18"/>
      <c r="U198" s="19"/>
      <c r="V198" s="20"/>
      <c r="W198" s="20"/>
      <c r="X198" s="18"/>
    </row>
    <row r="199" spans="1:24" x14ac:dyDescent="0.25">
      <c r="A199" s="365">
        <v>184</v>
      </c>
      <c r="B199" s="8" t="s">
        <v>73</v>
      </c>
      <c r="C199" s="9"/>
      <c r="D199" s="323" t="s">
        <v>47</v>
      </c>
      <c r="F199" s="12"/>
      <c r="H199" s="14"/>
      <c r="I199" s="19"/>
      <c r="J199" s="20"/>
      <c r="K199" s="18"/>
      <c r="M199" s="19"/>
      <c r="N199" s="20"/>
      <c r="O199" s="20"/>
      <c r="P199" s="20"/>
      <c r="Q199" s="20"/>
      <c r="R199" s="20"/>
      <c r="S199" s="18"/>
      <c r="U199" s="19"/>
      <c r="V199" s="20"/>
      <c r="W199" s="20"/>
      <c r="X199" s="18"/>
    </row>
    <row r="200" spans="1:24" x14ac:dyDescent="0.25">
      <c r="A200" s="365">
        <v>185</v>
      </c>
      <c r="B200" s="8" t="s">
        <v>73</v>
      </c>
      <c r="C200" s="9"/>
      <c r="D200" s="323" t="s">
        <v>47</v>
      </c>
      <c r="F200" s="12"/>
      <c r="H200" s="14"/>
      <c r="I200" s="19"/>
      <c r="J200" s="20"/>
      <c r="K200" s="18"/>
      <c r="M200" s="19"/>
      <c r="N200" s="17"/>
      <c r="O200" s="20"/>
      <c r="P200" s="20"/>
      <c r="Q200" s="20"/>
      <c r="R200" s="20"/>
      <c r="S200" s="18"/>
      <c r="U200" s="19"/>
      <c r="V200" s="20"/>
      <c r="W200" s="20"/>
      <c r="X200" s="18"/>
    </row>
    <row r="201" spans="1:24" x14ac:dyDescent="0.25">
      <c r="A201" s="365">
        <v>186</v>
      </c>
      <c r="B201" s="8" t="s">
        <v>73</v>
      </c>
      <c r="C201" s="9"/>
      <c r="D201" s="323" t="s">
        <v>47</v>
      </c>
      <c r="F201" s="12"/>
      <c r="H201" s="14"/>
      <c r="I201" s="16"/>
      <c r="J201" s="17"/>
      <c r="K201" s="18"/>
      <c r="M201" s="19"/>
      <c r="N201" s="17"/>
      <c r="O201" s="20"/>
      <c r="P201" s="20"/>
      <c r="Q201" s="20"/>
      <c r="R201" s="20"/>
      <c r="S201" s="18"/>
      <c r="U201" s="19"/>
      <c r="V201" s="20"/>
      <c r="W201" s="20"/>
      <c r="X201" s="18"/>
    </row>
    <row r="202" spans="1:24" x14ac:dyDescent="0.25">
      <c r="A202" s="365">
        <v>187</v>
      </c>
      <c r="B202" s="8" t="s">
        <v>73</v>
      </c>
      <c r="C202" s="9"/>
      <c r="D202" s="323" t="s">
        <v>47</v>
      </c>
      <c r="F202" s="12"/>
      <c r="H202" s="14"/>
      <c r="I202" s="19"/>
      <c r="J202" s="20"/>
      <c r="K202" s="18"/>
      <c r="M202" s="19"/>
      <c r="N202" s="17"/>
      <c r="O202" s="20"/>
      <c r="P202" s="20"/>
      <c r="Q202" s="20"/>
      <c r="R202" s="20"/>
      <c r="S202" s="18"/>
      <c r="U202" s="19"/>
      <c r="V202" s="20"/>
      <c r="W202" s="20"/>
      <c r="X202" s="18"/>
    </row>
    <row r="203" spans="1:24" x14ac:dyDescent="0.25">
      <c r="A203" s="365">
        <v>188</v>
      </c>
      <c r="B203" s="8" t="s">
        <v>73</v>
      </c>
      <c r="C203" s="9"/>
      <c r="D203" s="323" t="s">
        <v>47</v>
      </c>
      <c r="F203" s="12"/>
      <c r="H203" s="14"/>
      <c r="I203" s="16"/>
      <c r="J203" s="17"/>
      <c r="K203" s="18"/>
      <c r="M203" s="19"/>
      <c r="N203" s="17"/>
      <c r="O203" s="20"/>
      <c r="P203" s="20"/>
      <c r="Q203" s="20"/>
      <c r="R203" s="20"/>
      <c r="S203" s="18"/>
      <c r="U203" s="19"/>
      <c r="V203" s="20"/>
      <c r="W203" s="20"/>
      <c r="X203" s="18"/>
    </row>
    <row r="204" spans="1:24" x14ac:dyDescent="0.25">
      <c r="A204" s="365">
        <v>189</v>
      </c>
      <c r="B204" s="8" t="s">
        <v>73</v>
      </c>
      <c r="C204" s="9"/>
      <c r="D204" s="323" t="s">
        <v>47</v>
      </c>
      <c r="F204" s="12"/>
      <c r="H204" s="14"/>
      <c r="I204" s="16"/>
      <c r="J204" s="17"/>
      <c r="K204" s="18"/>
      <c r="M204" s="19"/>
      <c r="N204" s="17"/>
      <c r="O204" s="20"/>
      <c r="P204" s="20"/>
      <c r="Q204" s="20"/>
      <c r="R204" s="20"/>
      <c r="S204" s="18"/>
      <c r="U204" s="19"/>
      <c r="V204" s="20"/>
      <c r="W204" s="20"/>
      <c r="X204" s="18"/>
    </row>
    <row r="205" spans="1:24" x14ac:dyDescent="0.25">
      <c r="A205" s="365">
        <v>190</v>
      </c>
      <c r="B205" s="8" t="s">
        <v>73</v>
      </c>
      <c r="C205" s="9"/>
      <c r="D205" s="323" t="s">
        <v>47</v>
      </c>
      <c r="F205" s="12"/>
      <c r="H205" s="14"/>
      <c r="I205" s="16"/>
      <c r="J205" s="17"/>
      <c r="K205" s="18"/>
      <c r="M205" s="19"/>
      <c r="N205" s="17"/>
      <c r="O205" s="20"/>
      <c r="P205" s="20"/>
      <c r="Q205" s="20"/>
      <c r="R205" s="20"/>
      <c r="S205" s="18"/>
      <c r="U205" s="19"/>
      <c r="V205" s="20"/>
      <c r="W205" s="20"/>
      <c r="X205" s="18"/>
    </row>
    <row r="206" spans="1:24" x14ac:dyDescent="0.25">
      <c r="A206" s="365">
        <v>191</v>
      </c>
      <c r="B206" s="8" t="s">
        <v>73</v>
      </c>
      <c r="C206" s="9"/>
      <c r="D206" s="323" t="s">
        <v>47</v>
      </c>
      <c r="F206" s="12"/>
      <c r="H206" s="14"/>
      <c r="I206" s="16"/>
      <c r="J206" s="17"/>
      <c r="K206" s="18"/>
      <c r="M206" s="19"/>
      <c r="N206" s="17"/>
      <c r="O206" s="20"/>
      <c r="P206" s="20"/>
      <c r="Q206" s="20"/>
      <c r="R206" s="20"/>
      <c r="S206" s="18"/>
      <c r="U206" s="19"/>
      <c r="V206" s="20"/>
      <c r="W206" s="20"/>
      <c r="X206" s="18"/>
    </row>
    <row r="207" spans="1:24" x14ac:dyDescent="0.25">
      <c r="A207" s="365">
        <v>192</v>
      </c>
      <c r="B207" s="8" t="s">
        <v>73</v>
      </c>
      <c r="C207" s="9"/>
      <c r="D207" s="323" t="s">
        <v>47</v>
      </c>
      <c r="F207" s="12"/>
      <c r="H207" s="14"/>
      <c r="I207" s="16"/>
      <c r="J207" s="17"/>
      <c r="K207" s="18"/>
      <c r="M207" s="19"/>
      <c r="N207" s="17"/>
      <c r="O207" s="20"/>
      <c r="P207" s="20"/>
      <c r="Q207" s="20"/>
      <c r="R207" s="20"/>
      <c r="S207" s="18"/>
      <c r="U207" s="19"/>
      <c r="V207" s="20"/>
      <c r="W207" s="20"/>
      <c r="X207" s="18"/>
    </row>
    <row r="208" spans="1:24" x14ac:dyDescent="0.25">
      <c r="A208" s="365">
        <v>193</v>
      </c>
      <c r="B208" s="8" t="s">
        <v>73</v>
      </c>
      <c r="C208" s="9"/>
      <c r="D208" s="323" t="s">
        <v>47</v>
      </c>
      <c r="F208" s="12"/>
      <c r="H208" s="14"/>
      <c r="I208" s="16"/>
      <c r="J208" s="17"/>
      <c r="K208" s="18"/>
      <c r="M208" s="19"/>
      <c r="N208" s="17"/>
      <c r="O208" s="20"/>
      <c r="P208" s="20"/>
      <c r="Q208" s="20"/>
      <c r="R208" s="20"/>
      <c r="S208" s="18"/>
      <c r="U208" s="19"/>
      <c r="V208" s="20"/>
      <c r="W208" s="20"/>
      <c r="X208" s="18"/>
    </row>
    <row r="209" spans="1:24" x14ac:dyDescent="0.25">
      <c r="A209" s="365">
        <v>194</v>
      </c>
      <c r="B209" s="8" t="s">
        <v>73</v>
      </c>
      <c r="C209" s="9"/>
      <c r="D209" s="323" t="s">
        <v>47</v>
      </c>
      <c r="F209" s="12"/>
      <c r="H209" s="14"/>
      <c r="I209" s="16"/>
      <c r="J209" s="17"/>
      <c r="K209" s="18"/>
      <c r="M209" s="19"/>
      <c r="N209" s="17"/>
      <c r="O209" s="20"/>
      <c r="P209" s="20"/>
      <c r="Q209" s="20"/>
      <c r="R209" s="20"/>
      <c r="S209" s="18"/>
      <c r="U209" s="19"/>
      <c r="V209" s="20"/>
      <c r="W209" s="20"/>
      <c r="X209" s="18"/>
    </row>
    <row r="210" spans="1:24" x14ac:dyDescent="0.25">
      <c r="A210" s="365">
        <v>195</v>
      </c>
      <c r="B210" s="8" t="s">
        <v>73</v>
      </c>
      <c r="C210" s="9"/>
      <c r="D210" s="323" t="s">
        <v>47</v>
      </c>
      <c r="F210" s="12"/>
      <c r="H210" s="14"/>
      <c r="I210" s="16"/>
      <c r="J210" s="17"/>
      <c r="K210" s="18"/>
      <c r="M210" s="19"/>
      <c r="N210" s="20"/>
      <c r="O210" s="20"/>
      <c r="P210" s="20"/>
      <c r="Q210" s="20"/>
      <c r="R210" s="20"/>
      <c r="S210" s="18"/>
      <c r="U210" s="19"/>
      <c r="V210" s="20"/>
      <c r="W210" s="20"/>
      <c r="X210" s="18"/>
    </row>
    <row r="211" spans="1:24" x14ac:dyDescent="0.25">
      <c r="A211" s="365">
        <v>196</v>
      </c>
      <c r="B211" s="8" t="s">
        <v>73</v>
      </c>
      <c r="C211" s="9"/>
      <c r="D211" s="323" t="s">
        <v>47</v>
      </c>
      <c r="F211" s="12"/>
      <c r="H211" s="14"/>
      <c r="I211" s="19"/>
      <c r="J211" s="20"/>
      <c r="K211" s="18"/>
      <c r="M211" s="19"/>
      <c r="N211" s="20"/>
      <c r="O211" s="20"/>
      <c r="P211" s="20"/>
      <c r="Q211" s="20"/>
      <c r="R211" s="20"/>
      <c r="S211" s="18"/>
      <c r="U211" s="19"/>
      <c r="V211" s="20"/>
      <c r="W211" s="20"/>
      <c r="X211" s="18"/>
    </row>
    <row r="212" spans="1:24" x14ac:dyDescent="0.25">
      <c r="A212" s="365">
        <v>197</v>
      </c>
      <c r="B212" s="8" t="s">
        <v>73</v>
      </c>
      <c r="C212" s="9"/>
      <c r="D212" s="323" t="s">
        <v>47</v>
      </c>
      <c r="F212" s="12"/>
      <c r="H212" s="14"/>
      <c r="I212" s="16"/>
      <c r="J212" s="17"/>
      <c r="K212" s="18"/>
      <c r="M212" s="19"/>
      <c r="N212" s="17"/>
      <c r="O212" s="20"/>
      <c r="P212" s="20"/>
      <c r="Q212" s="20"/>
      <c r="R212" s="20"/>
      <c r="S212" s="18"/>
      <c r="U212" s="19"/>
      <c r="V212" s="20"/>
      <c r="W212" s="20"/>
      <c r="X212" s="18"/>
    </row>
    <row r="213" spans="1:24" x14ac:dyDescent="0.25">
      <c r="A213" s="365">
        <v>198</v>
      </c>
      <c r="B213" s="8" t="s">
        <v>73</v>
      </c>
      <c r="C213" s="9"/>
      <c r="D213" s="323" t="s">
        <v>47</v>
      </c>
      <c r="F213" s="12"/>
      <c r="H213" s="14"/>
      <c r="I213" s="19"/>
      <c r="J213" s="20"/>
      <c r="K213" s="18"/>
      <c r="M213" s="19"/>
      <c r="N213" s="20"/>
      <c r="O213" s="20"/>
      <c r="P213" s="20"/>
      <c r="Q213" s="20"/>
      <c r="R213" s="20"/>
      <c r="S213" s="18"/>
      <c r="U213" s="19"/>
      <c r="V213" s="20"/>
      <c r="W213" s="20"/>
      <c r="X213" s="18"/>
    </row>
    <row r="214" spans="1:24" x14ac:dyDescent="0.25">
      <c r="A214" s="365">
        <v>199</v>
      </c>
      <c r="B214" s="8" t="s">
        <v>73</v>
      </c>
      <c r="C214" s="9"/>
      <c r="D214" s="323" t="s">
        <v>47</v>
      </c>
      <c r="F214" s="12"/>
      <c r="H214" s="14"/>
      <c r="I214" s="16"/>
      <c r="J214" s="17"/>
      <c r="K214" s="18"/>
      <c r="M214" s="19"/>
      <c r="N214" s="17"/>
      <c r="O214" s="20"/>
      <c r="P214" s="20"/>
      <c r="Q214" s="20"/>
      <c r="R214" s="20"/>
      <c r="S214" s="18"/>
      <c r="U214" s="19"/>
      <c r="V214" s="20"/>
      <c r="W214" s="20"/>
      <c r="X214" s="18"/>
    </row>
    <row r="215" spans="1:24" ht="15.75" thickBot="1" x14ac:dyDescent="0.3">
      <c r="A215" s="366">
        <v>200</v>
      </c>
      <c r="B215" s="10" t="s">
        <v>73</v>
      </c>
      <c r="C215" s="11"/>
      <c r="D215" s="324" t="s">
        <v>47</v>
      </c>
      <c r="F215" s="13"/>
      <c r="H215" s="15"/>
      <c r="I215" s="21"/>
      <c r="J215" s="22"/>
      <c r="K215" s="23"/>
      <c r="M215" s="24"/>
      <c r="N215" s="22"/>
      <c r="O215" s="25"/>
      <c r="P215" s="25"/>
      <c r="Q215" s="25"/>
      <c r="R215" s="25"/>
      <c r="S215" s="23"/>
      <c r="U215" s="24"/>
      <c r="V215" s="25"/>
      <c r="W215" s="25"/>
      <c r="X215" s="23"/>
    </row>
  </sheetData>
  <sheetProtection algorithmName="SHA-512" hashValue="rJHaqWgXSf+ooZ2Cmvrl8IDXkBV3J7uXkfXX8EdQA6/7mmsINqiOH1mux6gb50GaxsQlvEQ3rsbS8zhZC6I0UQ==" saltValue="ZuBZtOYuWPwPm/TRBbCfGw==" spinCount="100000" sheet="1" selectLockedCells="1"/>
  <mergeCells count="24">
    <mergeCell ref="B8:B13"/>
    <mergeCell ref="C8:C12"/>
    <mergeCell ref="H8:H12"/>
    <mergeCell ref="M8:S12"/>
    <mergeCell ref="U8:U12"/>
    <mergeCell ref="I9:I10"/>
    <mergeCell ref="J9:J10"/>
    <mergeCell ref="K9:K10"/>
    <mergeCell ref="I13:K13"/>
    <mergeCell ref="I11:K11"/>
    <mergeCell ref="A5:A7"/>
    <mergeCell ref="M5:S6"/>
    <mergeCell ref="B5:B7"/>
    <mergeCell ref="D5:D7"/>
    <mergeCell ref="C5:C7"/>
    <mergeCell ref="I5:K7"/>
    <mergeCell ref="U5:X6"/>
    <mergeCell ref="F8:F9"/>
    <mergeCell ref="D8:D13"/>
    <mergeCell ref="M13:S13"/>
    <mergeCell ref="U13:X13"/>
    <mergeCell ref="X8:X12"/>
    <mergeCell ref="V8:V12"/>
    <mergeCell ref="W8:W12"/>
  </mergeCells>
  <conditionalFormatting sqref="M16:S215">
    <cfRule type="colorScale" priority="35">
      <colorScale>
        <cfvo type="min"/>
        <cfvo type="max"/>
        <color rgb="FFFF7128"/>
        <color theme="8" tint="0.79998168889431442"/>
      </colorScale>
    </cfRule>
    <cfRule type="colorScale" priority="36">
      <colorScale>
        <cfvo type="min"/>
        <cfvo type="max"/>
        <color theme="9" tint="0.79998168889431442"/>
        <color rgb="FFFFEF9C"/>
      </colorScale>
    </cfRule>
    <cfRule type="colorScale" priority="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16:W215">
    <cfRule type="dataBar" priority="12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{6B49E9FA-4D29-4E6F-BD26-3D1C1135661B}</x14:id>
        </ext>
      </extLst>
    </cfRule>
    <cfRule type="dataBar" priority="1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{943A7087-B718-4DE7-A93F-5633EF6DE86F}</x14:id>
        </ext>
      </extLst>
    </cfRule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{70B69579-75CF-48CF-95D4-2EF9F0327B55}</x14:id>
        </ext>
      </extLst>
    </cfRule>
  </conditionalFormatting>
  <conditionalFormatting sqref="H16:H215">
    <cfRule type="dataBar" priority="39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{B6A666F5-4DB5-4342-B0ED-F98DF0DCBCB9}</x14:id>
        </ext>
      </extLst>
    </cfRule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{A841C262-F4B7-4E8B-9F13-D4C639102257}</x14:id>
        </ext>
      </extLst>
    </cfRule>
  </conditionalFormatting>
  <conditionalFormatting sqref="C16:C215">
    <cfRule type="colorScale" priority="41">
      <colorScale>
        <cfvo type="min"/>
        <cfvo type="max"/>
        <color rgb="FFFF7128"/>
        <color theme="8" tint="0.79998168889431442"/>
      </colorScale>
    </cfRule>
    <cfRule type="colorScale" priority="42">
      <colorScale>
        <cfvo type="min"/>
        <cfvo type="max"/>
        <color theme="8" tint="0.79998168889431442"/>
        <color rgb="FFFFEF9C"/>
      </colorScale>
    </cfRule>
  </conditionalFormatting>
  <conditionalFormatting sqref="U16:U215">
    <cfRule type="dataBar" priority="4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{9697F791-A58B-4EB8-8D2D-6725C3CF4539}</x14:id>
        </ext>
      </extLst>
    </cfRule>
  </conditionalFormatting>
  <conditionalFormatting sqref="V16:W215">
    <cfRule type="dataBar" priority="44">
      <dataBar>
        <cfvo type="min"/>
        <cfvo type="max"/>
        <color theme="8" tint="0.79998168889431442"/>
      </dataBar>
      <extLst>
        <ext xmlns:x14="http://schemas.microsoft.com/office/spreadsheetml/2009/9/main" uri="{B025F937-C7B1-47D3-B67F-A62EFF666E3E}">
          <x14:id>{7D99B096-2A5F-4BC7-B9BB-C436322988BA}</x14:id>
        </ext>
      </extLst>
    </cfRule>
  </conditionalFormatting>
  <conditionalFormatting sqref="X16:X215">
    <cfRule type="colorScale" priority="46">
      <colorScale>
        <cfvo type="min"/>
        <cfvo type="max"/>
        <color theme="4" tint="0.79998168889431442"/>
        <color theme="5" tint="0.79998168889431442"/>
      </colorScale>
    </cfRule>
  </conditionalFormatting>
  <conditionalFormatting sqref="I16:K36">
    <cfRule type="colorScale" priority="47">
      <colorScale>
        <cfvo type="min"/>
        <cfvo type="max"/>
        <color theme="8" tint="0.79998168889431442"/>
        <color theme="5" tint="0.79998168889431442"/>
      </colorScale>
    </cfRule>
  </conditionalFormatting>
  <conditionalFormatting sqref="I36:K41 I62:K64 I103:K108 I129:K137 I205:K215">
    <cfRule type="colorScale" priority="49">
      <colorScale>
        <cfvo type="min"/>
        <cfvo type="max"/>
        <color theme="8" tint="0.79998168889431442"/>
        <color theme="9" tint="0.79998168889431442"/>
      </colorScale>
    </cfRule>
  </conditionalFormatting>
  <conditionalFormatting sqref="I42:K62">
    <cfRule type="colorScale" priority="11">
      <colorScale>
        <cfvo type="min"/>
        <cfvo type="max"/>
        <color theme="8" tint="0.79998168889431442"/>
        <color theme="5" tint="0.79998168889431442"/>
      </colorScale>
    </cfRule>
  </conditionalFormatting>
  <conditionalFormatting sqref="I65:K82">
    <cfRule type="colorScale" priority="10">
      <colorScale>
        <cfvo type="min"/>
        <cfvo type="max"/>
        <color theme="8" tint="0.79998168889431442"/>
        <color theme="5" tint="0.79998168889431442"/>
      </colorScale>
    </cfRule>
  </conditionalFormatting>
  <conditionalFormatting sqref="I83:K103">
    <cfRule type="colorScale" priority="9">
      <colorScale>
        <cfvo type="min"/>
        <cfvo type="max"/>
        <color theme="8" tint="0.79998168889431442"/>
        <color theme="5" tint="0.79998168889431442"/>
      </colorScale>
    </cfRule>
  </conditionalFormatting>
  <conditionalFormatting sqref="I109:K129">
    <cfRule type="colorScale" priority="8">
      <colorScale>
        <cfvo type="min"/>
        <cfvo type="max"/>
        <color theme="8" tint="0.79998168889431442"/>
        <color theme="5" tint="0.79998168889431442"/>
      </colorScale>
    </cfRule>
  </conditionalFormatting>
  <conditionalFormatting sqref="I138:K144">
    <cfRule type="colorScale" priority="7">
      <colorScale>
        <cfvo type="min"/>
        <cfvo type="max"/>
        <color theme="8" tint="0.79998168889431442"/>
        <color theme="5" tint="0.79998168889431442"/>
      </colorScale>
    </cfRule>
  </conditionalFormatting>
  <conditionalFormatting sqref="I145:K164">
    <cfRule type="colorScale" priority="6">
      <colorScale>
        <cfvo type="min"/>
        <cfvo type="max"/>
        <color theme="8" tint="0.79998168889431442"/>
        <color theme="5" tint="0.79998168889431442"/>
      </colorScale>
    </cfRule>
  </conditionalFormatting>
  <conditionalFormatting sqref="I165:K184">
    <cfRule type="colorScale" priority="5">
      <colorScale>
        <cfvo type="min"/>
        <cfvo type="max"/>
        <color theme="8" tint="0.79998168889431442"/>
        <color theme="5" tint="0.79998168889431442"/>
      </colorScale>
    </cfRule>
  </conditionalFormatting>
  <conditionalFormatting sqref="I185:K205">
    <cfRule type="colorScale" priority="4">
      <colorScale>
        <cfvo type="min"/>
        <cfvo type="max"/>
        <color theme="8" tint="0.79998168889431442"/>
        <color theme="5" tint="0.79998168889431442"/>
      </colorScale>
    </cfRule>
  </conditionalFormatting>
  <conditionalFormatting sqref="F16:F215">
    <cfRule type="colorScale" priority="1">
      <colorScale>
        <cfvo type="min"/>
        <cfvo type="max"/>
        <color theme="8" tint="0.79998168889431442"/>
        <color rgb="FFFFEF9C"/>
      </colorScale>
    </cfRule>
  </conditionalFormatting>
  <pageMargins left="0.31496062992125984" right="0.31496062992125984" top="0.35433070866141736" bottom="0.35433070866141736" header="0.31496062992125984" footer="0.31496062992125984"/>
  <pageSetup paperSize="9" scale="40" orientation="landscape" r:id="rId1"/>
  <headerFooter>
    <oddFooter>&amp;LS.S.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49E9FA-4D29-4E6F-BD26-3D1C113566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43A7087-B718-4DE7-A93F-5633EF6DE8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0B69579-75CF-48CF-95D4-2EF9F0327B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U16:W215</xm:sqref>
        </x14:conditionalFormatting>
        <x14:conditionalFormatting xmlns:xm="http://schemas.microsoft.com/office/excel/2006/main">
          <x14:cfRule type="dataBar" id="{B6A666F5-4DB5-4342-B0ED-F98DF0DCBC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841C262-F4B7-4E8B-9F13-D4C6391022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H16:H215</xm:sqref>
        </x14:conditionalFormatting>
        <x14:conditionalFormatting xmlns:xm="http://schemas.microsoft.com/office/excel/2006/main">
          <x14:cfRule type="dataBar" id="{9697F791-A58B-4EB8-8D2D-6725C3CF45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U16:U215</xm:sqref>
        </x14:conditionalFormatting>
        <x14:conditionalFormatting xmlns:xm="http://schemas.microsoft.com/office/excel/2006/main">
          <x14:cfRule type="dataBar" id="{7D99B096-2A5F-4BC7-B9BB-C436322988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V16:W215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6">
        <x14:dataValidation type="list" operator="equal" allowBlank="1" showInputMessage="1" showErrorMessage="1" xr:uid="{14011810-DD51-49F3-9402-6C43F5866986}">
          <x14:formula1>
            <xm:f>ΥΠΟΛΟΓΙΣΜΟΙ!$E$225</xm:f>
          </x14:formula1>
          <xm:sqref>C16:C215</xm:sqref>
        </x14:dataValidation>
        <x14:dataValidation type="list" allowBlank="1" showInputMessage="1" showErrorMessage="1" xr:uid="{0CAF8BB2-A988-4D65-B1B0-0EBA078F507E}">
          <x14:formula1>
            <xm:f>ΥΠΟΛΟΓΙΣΜΟΙ!$G$225:$G$227</xm:f>
          </x14:formula1>
          <xm:sqref>F16:F215</xm:sqref>
        </x14:dataValidation>
        <x14:dataValidation type="list" allowBlank="1" showInputMessage="1" showErrorMessage="1" xr:uid="{DC9AACC0-67A2-4A89-A686-6DB5E4B1559C}">
          <x14:formula1>
            <xm:f>ΥΠΟΛΟΓΙΣΜΟΙ!$J$225:$J$234</xm:f>
          </x14:formula1>
          <xm:sqref>I16:I215</xm:sqref>
        </x14:dataValidation>
        <x14:dataValidation type="list" allowBlank="1" showInputMessage="1" showErrorMessage="1" xr:uid="{CC64CB35-915A-41B3-B659-C07AF57F86B5}">
          <x14:formula1>
            <xm:f>ΥΠΟΛΟΓΙΣΜΟΙ!$K$225</xm:f>
          </x14:formula1>
          <xm:sqref>J16:J215</xm:sqref>
        </x14:dataValidation>
        <x14:dataValidation type="list" allowBlank="1" showInputMessage="1" showErrorMessage="1" xr:uid="{0B880E18-7708-4320-AECB-1D4B70964B19}">
          <x14:formula1>
            <xm:f>ΥΠΟΛΟΓΙΣΜΟΙ!$L$225</xm:f>
          </x14:formula1>
          <xm:sqref>K16:K215</xm:sqref>
        </x14:dataValidation>
        <x14:dataValidation type="list" allowBlank="1" showInputMessage="1" showErrorMessage="1" xr:uid="{B869E786-D1DF-430A-9290-C89058FDDACC}">
          <x14:formula1>
            <xm:f>ΥΠΟΛΟΓΙΣΜΟΙ!$N$225</xm:f>
          </x14:formula1>
          <xm:sqref>M16:M215</xm:sqref>
        </x14:dataValidation>
        <x14:dataValidation type="list" allowBlank="1" showInputMessage="1" showErrorMessage="1" xr:uid="{FC6485FD-6312-4A3A-9E37-B8446D0B443B}">
          <x14:formula1>
            <xm:f>ΥΠΟΛΟΓΙΣΜΟΙ!$O$225</xm:f>
          </x14:formula1>
          <xm:sqref>N16:N215</xm:sqref>
        </x14:dataValidation>
        <x14:dataValidation type="list" allowBlank="1" showInputMessage="1" showErrorMessage="1" xr:uid="{03F7D036-7E7D-4069-977D-403B55BC5B7C}">
          <x14:formula1>
            <xm:f>ΥΠΟΛΟΓΙΣΜΟΙ!$P$225</xm:f>
          </x14:formula1>
          <xm:sqref>O16:O215</xm:sqref>
        </x14:dataValidation>
        <x14:dataValidation type="list" allowBlank="1" showInputMessage="1" showErrorMessage="1" xr:uid="{69E69466-26E4-4CE7-8A0D-22EBD67E765B}">
          <x14:formula1>
            <xm:f>ΥΠΟΛΟΓΙΣΜΟΙ!$Q$225</xm:f>
          </x14:formula1>
          <xm:sqref>P16:P215</xm:sqref>
        </x14:dataValidation>
        <x14:dataValidation type="list" allowBlank="1" showInputMessage="1" showErrorMessage="1" xr:uid="{FFAABFCF-C29D-410E-9454-B6971E5BB7C1}">
          <x14:formula1>
            <xm:f>ΥΠΟΛΟΓΙΣΜΟΙ!$R$225</xm:f>
          </x14:formula1>
          <xm:sqref>Q16:Q215</xm:sqref>
        </x14:dataValidation>
        <x14:dataValidation type="list" allowBlank="1" showInputMessage="1" showErrorMessage="1" xr:uid="{39FCC942-D955-4D55-A334-641936364867}">
          <x14:formula1>
            <xm:f>ΥΠΟΛΟΓΙΣΜΟΙ!$S$225</xm:f>
          </x14:formula1>
          <xm:sqref>R16:R215</xm:sqref>
        </x14:dataValidation>
        <x14:dataValidation type="list" allowBlank="1" showInputMessage="1" showErrorMessage="1" xr:uid="{12AF45C9-D91A-41B6-8A9D-F65D8CE2A175}">
          <x14:formula1>
            <xm:f>ΥΠΟΛΟΓΙΣΜΟΙ!$T$225</xm:f>
          </x14:formula1>
          <xm:sqref>S16:S215</xm:sqref>
        </x14:dataValidation>
        <x14:dataValidation type="list" allowBlank="1" showInputMessage="1" showErrorMessage="1" xr:uid="{255C0A8B-04C2-45BA-946A-C1BE8C74EF80}">
          <x14:formula1>
            <xm:f>ΥΠΟΛΟΓΙΣΜΟΙ!$V$225:$V$284</xm:f>
          </x14:formula1>
          <xm:sqref>U16:U215</xm:sqref>
        </x14:dataValidation>
        <x14:dataValidation type="list" allowBlank="1" showInputMessage="1" showErrorMessage="1" xr:uid="{40AB5619-982A-4507-9DA7-A48F4A9A4AB7}">
          <x14:formula1>
            <xm:f>ΥΠΟΛΟΓΙΣΜΟΙ!$W$225</xm:f>
          </x14:formula1>
          <xm:sqref>V16:V215</xm:sqref>
        </x14:dataValidation>
        <x14:dataValidation type="list" allowBlank="1" showInputMessage="1" showErrorMessage="1" xr:uid="{16458A04-BAC5-4F65-9AEA-9EAACAB1168E}">
          <x14:formula1>
            <xm:f>ΥΠΟΛΟΓΙΣΜΟΙ!$X$225</xm:f>
          </x14:formula1>
          <xm:sqref>W16:W215</xm:sqref>
        </x14:dataValidation>
        <x14:dataValidation type="list" allowBlank="1" showInputMessage="1" showErrorMessage="1" xr:uid="{37C47FF4-1D6C-4567-BFA3-3D8ACB62D8D5}">
          <x14:formula1>
            <xm:f>ΥΠΟΛΟΓΙΣΜΟΙ!$Y$225:$Y$228</xm:f>
          </x14:formula1>
          <xm:sqref>X16:X215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31921-7903-4633-B4EB-1B5D7109D2F5}">
  <sheetPr>
    <outlinePr showOutlineSymbols="0"/>
  </sheetPr>
  <dimension ref="A4:O220"/>
  <sheetViews>
    <sheetView showGridLines="0" showZeros="0" tabSelected="1" showOutlineSymbols="0" zoomScaleNormal="100" workbookViewId="0">
      <selection sqref="A1:XFD1048576"/>
    </sheetView>
  </sheetViews>
  <sheetFormatPr defaultRowHeight="15" x14ac:dyDescent="0.25"/>
  <cols>
    <col min="1" max="1" width="9.140625" style="26"/>
    <col min="2" max="2" width="40.7109375" style="27" bestFit="1" customWidth="1"/>
    <col min="3" max="3" width="32.28515625" style="27" customWidth="1"/>
    <col min="4" max="4" width="1.7109375" style="28" customWidth="1"/>
    <col min="5" max="5" width="14.7109375" style="28" customWidth="1"/>
    <col min="6" max="7" width="1.7109375" style="28" customWidth="1"/>
    <col min="8" max="9" width="24.7109375" style="237" customWidth="1"/>
    <col min="10" max="10" width="24.7109375" style="103" customWidth="1"/>
    <col min="11" max="11" width="1.42578125" style="103" customWidth="1"/>
    <col min="12" max="14" width="19.7109375" style="237" customWidth="1"/>
    <col min="15" max="15" width="24.7109375" style="103" customWidth="1"/>
    <col min="16" max="16" width="1.85546875" style="28" customWidth="1"/>
    <col min="17" max="20" width="9.140625" style="28"/>
    <col min="21" max="21" width="3.140625" style="28" customWidth="1"/>
    <col min="22" max="16384" width="9.140625" style="28"/>
  </cols>
  <sheetData>
    <row r="4" spans="1:15" ht="15.75" thickBot="1" x14ac:dyDescent="0.3"/>
    <row r="5" spans="1:15" ht="23.25" x14ac:dyDescent="0.35">
      <c r="A5" s="519" t="s">
        <v>72</v>
      </c>
      <c r="B5" s="522" t="s">
        <v>1</v>
      </c>
      <c r="C5" s="525" t="s">
        <v>2</v>
      </c>
      <c r="E5" s="104" t="s">
        <v>0</v>
      </c>
      <c r="H5" s="502" t="s">
        <v>116</v>
      </c>
      <c r="I5" s="503"/>
      <c r="J5" s="503"/>
      <c r="K5" s="504"/>
      <c r="L5" s="504"/>
      <c r="M5" s="504"/>
      <c r="N5" s="504"/>
      <c r="O5" s="505"/>
    </row>
    <row r="6" spans="1:15" ht="15.75" thickBot="1" x14ac:dyDescent="0.3">
      <c r="A6" s="520"/>
      <c r="B6" s="523"/>
      <c r="C6" s="526"/>
      <c r="E6" s="34"/>
      <c r="H6" s="257"/>
      <c r="I6" s="259"/>
      <c r="J6" s="258"/>
      <c r="K6" s="258"/>
      <c r="L6" s="259"/>
      <c r="M6" s="259"/>
      <c r="N6" s="259"/>
      <c r="O6" s="260"/>
    </row>
    <row r="7" spans="1:15" x14ac:dyDescent="0.25">
      <c r="A7" s="520"/>
      <c r="B7" s="523"/>
      <c r="C7" s="526"/>
      <c r="E7" s="34" t="s">
        <v>58</v>
      </c>
      <c r="H7" s="506" t="s">
        <v>180</v>
      </c>
      <c r="I7" s="507"/>
      <c r="J7" s="508"/>
      <c r="K7" s="28"/>
      <c r="L7" s="512" t="s">
        <v>181</v>
      </c>
      <c r="M7" s="513"/>
      <c r="N7" s="513"/>
      <c r="O7" s="514"/>
    </row>
    <row r="8" spans="1:15" x14ac:dyDescent="0.25">
      <c r="A8" s="520"/>
      <c r="B8" s="523"/>
      <c r="C8" s="526"/>
      <c r="E8" s="34"/>
      <c r="H8" s="509"/>
      <c r="I8" s="510"/>
      <c r="J8" s="511"/>
      <c r="K8" s="28"/>
      <c r="L8" s="515"/>
      <c r="M8" s="513"/>
      <c r="N8" s="513"/>
      <c r="O8" s="514"/>
    </row>
    <row r="9" spans="1:15" s="38" customFormat="1" ht="23.25" thickBot="1" x14ac:dyDescent="0.3">
      <c r="A9" s="521"/>
      <c r="B9" s="524"/>
      <c r="C9" s="527"/>
      <c r="D9" s="28"/>
      <c r="E9" s="105" t="s">
        <v>87</v>
      </c>
      <c r="F9" s="28"/>
      <c r="G9" s="28"/>
      <c r="H9" s="347" t="s">
        <v>182</v>
      </c>
      <c r="I9" s="348" t="s">
        <v>185</v>
      </c>
      <c r="J9" s="349" t="s">
        <v>187</v>
      </c>
      <c r="K9" s="203"/>
      <c r="L9" s="350" t="s">
        <v>183</v>
      </c>
      <c r="M9" s="351" t="s">
        <v>184</v>
      </c>
      <c r="N9" s="351" t="s">
        <v>185</v>
      </c>
      <c r="O9" s="352" t="s">
        <v>187</v>
      </c>
    </row>
    <row r="10" spans="1:15" ht="4.5" customHeight="1" thickBot="1" x14ac:dyDescent="0.3">
      <c r="A10" s="28"/>
      <c r="B10" s="28"/>
      <c r="C10" s="28"/>
      <c r="H10" s="123"/>
      <c r="I10" s="123"/>
      <c r="J10" s="28"/>
      <c r="K10" s="28"/>
      <c r="L10" s="123"/>
      <c r="M10" s="123"/>
      <c r="N10" s="123"/>
      <c r="O10" s="28"/>
    </row>
    <row r="11" spans="1:15" x14ac:dyDescent="0.25">
      <c r="A11" s="106"/>
      <c r="B11" s="107"/>
      <c r="C11" s="108"/>
      <c r="E11" s="109"/>
      <c r="H11" s="238"/>
      <c r="I11" s="261"/>
      <c r="J11" s="239"/>
      <c r="K11" s="28"/>
      <c r="L11" s="248"/>
      <c r="M11" s="249"/>
      <c r="N11" s="249"/>
      <c r="O11" s="250"/>
    </row>
    <row r="12" spans="1:15" x14ac:dyDescent="0.25">
      <c r="A12" s="110">
        <v>1</v>
      </c>
      <c r="B12" s="111" t="str">
        <f>+Επιχειρήσεις!B16</f>
        <v>Α</v>
      </c>
      <c r="C12" s="112" t="str">
        <f>+Επιχειρήσεις!D16</f>
        <v>ΕΠΑΓΓΕΛΜΑΤΙΑΣ</v>
      </c>
      <c r="E12" s="113">
        <f>+Επιχειρήσεις!F16</f>
        <v>2</v>
      </c>
      <c r="H12" s="240">
        <f>IF('Γενικές Δαπάνες'!$F$53&gt;0,ΥΠΟΛΟΓΙΣΜΟΙ!BG12,0)</f>
        <v>0</v>
      </c>
      <c r="I12" s="262">
        <f>IF('Γενικές Δαπάνες'!$F$53&gt;0,ΥΠΟΛΟΓΙΣΜΟΙ!BR12,0)</f>
        <v>0</v>
      </c>
      <c r="J12" s="241">
        <f>IF('Γενικές Δαπάνες'!$F$53&gt;0,ΥΠΟΛΟΓΙΣΜΟΙ!BU12,0)</f>
        <v>0</v>
      </c>
      <c r="K12" s="28"/>
      <c r="L12" s="251">
        <f>IF('Γενικές Δαπάνες'!$F$53&gt;0,0,ΥΠΟΛΟΓΙΣΜΟΙ!BL12)</f>
        <v>6.0430869119103784E-3</v>
      </c>
      <c r="M12" s="252">
        <f>IF('Γενικές Δαπάνες'!$F$53&gt;0,0,ΥΠΟΛΟΓΙΣΜΟΙ!BN12)</f>
        <v>0.12293485560779047</v>
      </c>
      <c r="N12" s="252">
        <f>IF('Γενικές Δαπάνες'!$F$53&gt;0,0,ΥΠΟΛΟΓΙΣΜΟΙ!BR12)</f>
        <v>4.5007009810537076E-2</v>
      </c>
      <c r="O12" s="253">
        <f>IF('Γενικές Δαπάνες'!$F$53=0,ΥΠΟΛΟΓΙΣΜΟΙ!BV12,0)</f>
        <v>2816.0899999999997</v>
      </c>
    </row>
    <row r="13" spans="1:15" x14ac:dyDescent="0.25">
      <c r="A13" s="110">
        <v>2</v>
      </c>
      <c r="B13" s="111" t="str">
        <f>+Επιχειρήσεις!B17</f>
        <v>Α</v>
      </c>
      <c r="C13" s="112" t="str">
        <f>+Επιχειρήσεις!D17</f>
        <v>ΕΠΑΓΓΕΛΜΑΤΙΑΣ</v>
      </c>
      <c r="E13" s="113">
        <f>+Επιχειρήσεις!F17</f>
        <v>1</v>
      </c>
      <c r="H13" s="240">
        <f>IF('Γενικές Δαπάνες'!$F$53&gt;0,ΥΠΟΛΟΓΙΣΜΟΙ!BG13,0)</f>
        <v>0</v>
      </c>
      <c r="I13" s="262">
        <f>IF('Γενικές Δαπάνες'!$F$53&gt;0,ΥΠΟΛΟΓΙΣΜΟΙ!BR13,0)</f>
        <v>0</v>
      </c>
      <c r="J13" s="241">
        <f>IF('Γενικές Δαπάνες'!$F$53&gt;0,ΥΠΟΛΟΓΙΣΜΟΙ!BU13,0)</f>
        <v>0</v>
      </c>
      <c r="K13" s="28"/>
      <c r="L13" s="251">
        <f>IF('Γενικές Δαπάνες'!$F$53&gt;0,0,ΥΠΟΛΟΓΙΣΜΟΙ!BL13)</f>
        <v>5.783972692969503E-3</v>
      </c>
      <c r="M13" s="252">
        <f>IF('Γενικές Δαπάνες'!$F$53&gt;0,0,ΥΠΟΛΟΓΙΣΜΟΙ!BN13)</f>
        <v>4.9361987911349901E-3</v>
      </c>
      <c r="N13" s="252">
        <f>IF('Γενικές Δαπάνες'!$F$53&gt;0,0,ΥΠΟΛΟΓΙΣΜΟΙ!BR13)</f>
        <v>5.501381392357999E-3</v>
      </c>
      <c r="O13" s="253">
        <f>IF('Γενικές Δαπάνες'!$F$53=0,ΥΠΟΛΟΓΙΣΜΟΙ!BV13,0)</f>
        <v>613.64</v>
      </c>
    </row>
    <row r="14" spans="1:15" x14ac:dyDescent="0.25">
      <c r="A14" s="110">
        <v>3</v>
      </c>
      <c r="B14" s="111" t="str">
        <f>+Επιχειρήσεις!B18</f>
        <v>Α</v>
      </c>
      <c r="C14" s="112" t="str">
        <f>+Επιχειρήσεις!D18</f>
        <v>ΕΠΑΓΓΕΛΜΑΤΙΑΣ</v>
      </c>
      <c r="E14" s="113">
        <f>+Επιχειρήσεις!F18</f>
        <v>3</v>
      </c>
      <c r="H14" s="240">
        <f>IF('Γενικές Δαπάνες'!$F$53&gt;0,ΥΠΟΛΟΓΙΣΜΟΙ!BG14,0)</f>
        <v>0</v>
      </c>
      <c r="I14" s="262">
        <f>IF('Γενικές Δαπάνες'!$F$53&gt;0,ΥΠΟΛΟΓΙΣΜΟΙ!BR14,0)</f>
        <v>0</v>
      </c>
      <c r="J14" s="241">
        <f>IF('Γενικές Δαπάνες'!$F$53&gt;0,ΥΠΟΛΟΓΙΣΜΟΙ!BU14,0)</f>
        <v>0</v>
      </c>
      <c r="K14" s="28"/>
      <c r="L14" s="251">
        <f>IF('Γενικές Δαπάνες'!$F$53&gt;0,0,ΥΠΟΛΟΓΙΣΜΟΙ!BL14)</f>
        <v>4.3568451898125284E-3</v>
      </c>
      <c r="M14" s="252">
        <f>IF('Γενικές Δαπάνες'!$F$53&gt;0,0,ΥΠΟΛΟΓΙΣΜΟΙ!BN14)</f>
        <v>8.226997985224983E-3</v>
      </c>
      <c r="N14" s="252">
        <f>IF('Γενικές Δαπάνες'!$F$53&gt;0,0,ΥΠΟΛΟΓΙΣΜΟΙ!BR14)</f>
        <v>5.6468961216166805E-3</v>
      </c>
      <c r="O14" s="253">
        <f>IF('Γενικές Δαπάνες'!$F$53=0,ΥΠΟΛΟΓΙΣΜΟΙ!BV14,0)</f>
        <v>545.5</v>
      </c>
    </row>
    <row r="15" spans="1:15" x14ac:dyDescent="0.25">
      <c r="A15" s="110">
        <v>4</v>
      </c>
      <c r="B15" s="111" t="str">
        <f>+Επιχειρήσεις!B19</f>
        <v>Α</v>
      </c>
      <c r="C15" s="112" t="str">
        <f>+Επιχειρήσεις!D19</f>
        <v>ΕΠΑΓΓΕΛΜΑΤΙΑΣ</v>
      </c>
      <c r="E15" s="113">
        <f>+Επιχειρήσεις!F19</f>
        <v>1</v>
      </c>
      <c r="H15" s="240">
        <f>IF('Γενικές Δαπάνες'!$F$53&gt;0,ΥΠΟΛΟΓΙΣΜΟΙ!BG15,0)</f>
        <v>0</v>
      </c>
      <c r="I15" s="262">
        <f>IF('Γενικές Δαπάνες'!$F$53&gt;0,ΥΠΟΛΟΓΙΣΜΟΙ!BR15,0)</f>
        <v>0</v>
      </c>
      <c r="J15" s="241">
        <f>IF('Γενικές Δαπάνες'!$F$53&gt;0,ΥΠΟΛΟΓΙΣΜΟΙ!BU15,0)</f>
        <v>0</v>
      </c>
      <c r="K15" s="28"/>
      <c r="L15" s="251">
        <f>IF('Γενικές Δαπάνες'!$F$53&gt;0,0,ΥΠΟΛΟΓΙΣΜΟΙ!BL15)</f>
        <v>5.1410356876670314E-3</v>
      </c>
      <c r="M15" s="252">
        <f>IF('Γενικές Δαπάνες'!$F$53&gt;0,0,ΥΠΟΛΟΓΙΣΜΟΙ!BN15)</f>
        <v>8.7306917394224318E-3</v>
      </c>
      <c r="N15" s="252">
        <f>IF('Γενικές Δαπάνες'!$F$53&gt;0,0,ΥΠΟΛΟΓΙΣΜΟΙ!BR15)</f>
        <v>6.3375877049188312E-3</v>
      </c>
      <c r="O15" s="253">
        <f>IF('Γενικές Δαπάνες'!$F$53=0,ΥΠΟΛΟΓΙΣΜΟΙ!BV15,0)</f>
        <v>625.63</v>
      </c>
    </row>
    <row r="16" spans="1:15" x14ac:dyDescent="0.25">
      <c r="A16" s="110">
        <v>5</v>
      </c>
      <c r="B16" s="111" t="str">
        <f>+Επιχειρήσεις!B20</f>
        <v>Α</v>
      </c>
      <c r="C16" s="112" t="str">
        <f>+Επιχειρήσεις!D20</f>
        <v>ΕΠΑΓΓΕΛΜΑΤΙΑΣ</v>
      </c>
      <c r="E16" s="113">
        <f>+Επιχειρήσεις!F20</f>
        <v>1</v>
      </c>
      <c r="H16" s="240">
        <f>IF('Γενικές Δαπάνες'!$F$53&gt;0,ΥΠΟΛΟΓΙΣΜΟΙ!BG16,0)</f>
        <v>0</v>
      </c>
      <c r="I16" s="262">
        <f>IF('Γενικές Δαπάνες'!$F$53&gt;0,ΥΠΟΛΟΓΙΣΜΟΙ!BR16,0)</f>
        <v>0</v>
      </c>
      <c r="J16" s="241">
        <f>IF('Γενικές Δαπάνες'!$F$53&gt;0,ΥΠΟΛΟΓΙΣΜΟΙ!BU16,0)</f>
        <v>0</v>
      </c>
      <c r="K16" s="28"/>
      <c r="L16" s="251">
        <f>IF('Γενικές Δαπάνες'!$F$53&gt;0,0,ΥΠΟΛΟΓΙΣΜΟΙ!BL16)</f>
        <v>1.9108988505521728E-3</v>
      </c>
      <c r="M16" s="252">
        <f>IF('Γενικές Δαπάνες'!$F$53&gt;0,0,ΥΠΟΛΟΓΙΣΜΟΙ!BN16)</f>
        <v>0</v>
      </c>
      <c r="N16" s="252">
        <f>IF('Γενικές Δαπάνες'!$F$53&gt;0,0,ΥΠΟΛΟΓΙΣΜΟΙ!BR16)</f>
        <v>1.2739325670347819E-3</v>
      </c>
      <c r="O16" s="253">
        <f>IF('Γενικές Δαπάνες'!$F$53=0,ΥΠΟΛΟΓΙΣΜΟΙ!BV16,0)</f>
        <v>172.62</v>
      </c>
    </row>
    <row r="17" spans="1:15" x14ac:dyDescent="0.25">
      <c r="A17" s="110">
        <v>6</v>
      </c>
      <c r="B17" s="111" t="str">
        <f>+Επιχειρήσεις!B21</f>
        <v>Α</v>
      </c>
      <c r="C17" s="112" t="str">
        <f>+Επιχειρήσεις!D21</f>
        <v>ΕΠΑΓΓΕΛΜΑΤΙΑΣ</v>
      </c>
      <c r="E17" s="113">
        <f>+Επιχειρήσεις!F21</f>
        <v>1</v>
      </c>
      <c r="H17" s="240">
        <f>IF('Γενικές Δαπάνες'!$F$53&gt;0,ΥΠΟΛΟΓΙΣΜΟΙ!BG17,0)</f>
        <v>0</v>
      </c>
      <c r="I17" s="262">
        <f>IF('Γενικές Δαπάνες'!$F$53&gt;0,ΥΠΟΛΟΓΙΣΜΟΙ!BR17,0)</f>
        <v>0</v>
      </c>
      <c r="J17" s="241">
        <f>IF('Γενικές Δαπάνες'!$F$53&gt;0,ΥΠΟΛΟΓΙΣΜΟΙ!BU17,0)</f>
        <v>0</v>
      </c>
      <c r="K17" s="28"/>
      <c r="L17" s="251">
        <f>IF('Γενικές Δαπάνες'!$F$53&gt;0,0,ΥΠΟΛΟΓΙΣΜΟΙ!BL17)</f>
        <v>6.9959848223291061E-3</v>
      </c>
      <c r="M17" s="252">
        <f>IF('Γενικές Δαπάνες'!$F$53&gt;0,0,ΥΠΟΛΟΓΙΣΜΟΙ!BN17)</f>
        <v>1.2458025520483546E-2</v>
      </c>
      <c r="N17" s="252">
        <f>IF('Γενικές Δαπάνες'!$F$53&gt;0,0,ΥΠΟΛΟΓΙΣΜΟΙ!BR17)</f>
        <v>8.8166650550472528E-3</v>
      </c>
      <c r="O17" s="253">
        <f>IF('Γενικές Δαπάνες'!$F$53=0,ΥΠΟΛΟΓΙΣΜΟΙ!BV17,0)</f>
        <v>862.03</v>
      </c>
    </row>
    <row r="18" spans="1:15" x14ac:dyDescent="0.25">
      <c r="A18" s="110">
        <v>7</v>
      </c>
      <c r="B18" s="111" t="str">
        <f>+Επιχειρήσεις!B22</f>
        <v>Α</v>
      </c>
      <c r="C18" s="112" t="str">
        <f>+Επιχειρήσεις!D22</f>
        <v>ΕΠΑΓΓΕΛΜΑΤΙΑΣ</v>
      </c>
      <c r="E18" s="113">
        <f>+Επιχειρήσεις!F22</f>
        <v>1</v>
      </c>
      <c r="H18" s="240">
        <f>IF('Γενικές Δαπάνες'!$F$53&gt;0,ΥΠΟΛΟΓΙΣΜΟΙ!BG18,0)</f>
        <v>0</v>
      </c>
      <c r="I18" s="262">
        <f>IF('Γενικές Δαπάνες'!$F$53&gt;0,ΥΠΟΛΟΓΙΣΜΟΙ!BR18,0)</f>
        <v>0</v>
      </c>
      <c r="J18" s="241">
        <f>IF('Γενικές Δαπάνες'!$F$53&gt;0,ΥΠΟΛΟΓΙΣΜΟΙ!BU18,0)</f>
        <v>0</v>
      </c>
      <c r="K18" s="28"/>
      <c r="L18" s="251">
        <f>IF('Γενικές Δαπάνες'!$F$53&gt;0,0,ΥΠΟΛΟΓΙΣΜΟΙ!BL18)</f>
        <v>1.7149676171434845E-2</v>
      </c>
      <c r="M18" s="252">
        <f>IF('Γενικές Δαπάνες'!$F$53&gt;0,0,ΥΠΟΛΟΓΙΣΜΟΙ!BN18)</f>
        <v>1.3196776359973137E-2</v>
      </c>
      <c r="N18" s="252">
        <f>IF('Γενικές Δαπάνες'!$F$53&gt;0,0,ΥΠΟΛΟΓΙΣΜΟΙ!BR18)</f>
        <v>1.5832042900947609E-2</v>
      </c>
      <c r="O18" s="253">
        <f>IF('Γενικές Δαπάνες'!$F$53=0,ΥΠΟΛΟΓΙΣΜΟΙ!BV18,0)</f>
        <v>1792.8899999999999</v>
      </c>
    </row>
    <row r="19" spans="1:15" x14ac:dyDescent="0.25">
      <c r="A19" s="110">
        <v>8</v>
      </c>
      <c r="B19" s="111" t="str">
        <f>+Επιχειρήσεις!B23</f>
        <v>Α</v>
      </c>
      <c r="C19" s="112" t="str">
        <f>+Επιχειρήσεις!D23</f>
        <v>ΕΠΑΓΓΕΛΜΑΤΙΑΣ</v>
      </c>
      <c r="E19" s="113">
        <f>+Επιχειρήσεις!F23</f>
        <v>1</v>
      </c>
      <c r="H19" s="240">
        <f>IF('Γενικές Δαπάνες'!$F$53&gt;0,ΥΠΟΛΟΓΙΣΜΟΙ!BG19,0)</f>
        <v>0</v>
      </c>
      <c r="I19" s="262">
        <f>IF('Γενικές Δαπάνες'!$F$53&gt;0,ΥΠΟΛΟΓΙΣΜΟΙ!BR19,0)</f>
        <v>0</v>
      </c>
      <c r="J19" s="241">
        <f>IF('Γενικές Δαπάνες'!$F$53&gt;0,ΥΠΟΛΟΓΙΣΜΟΙ!BU19,0)</f>
        <v>0</v>
      </c>
      <c r="K19" s="28"/>
      <c r="L19" s="251">
        <f>IF('Γενικές Δαπάνες'!$F$53&gt;0,0,ΥΠΟΛΟΓΙΣΜΟΙ!BL19)</f>
        <v>6.3594786495597203E-3</v>
      </c>
      <c r="M19" s="252">
        <f>IF('Γενικές Δαπάνες'!$F$53&gt;0,0,ΥΠΟΛΟΓΙΣΜΟΙ!BN19)</f>
        <v>1.302887844190732E-2</v>
      </c>
      <c r="N19" s="252">
        <f>IF('Γενικές Δαπάνες'!$F$53&gt;0,0,ΥΠΟΛΟΓΙΣΜΟΙ!BR19)</f>
        <v>8.582611913675587E-3</v>
      </c>
      <c r="O19" s="253">
        <f>IF('Γενικές Δαπάνες'!$F$53=0,ΥΠΟΛΟΓΙΣΜΟΙ!BV19,0)</f>
        <v>815.06999999999994</v>
      </c>
    </row>
    <row r="20" spans="1:15" x14ac:dyDescent="0.25">
      <c r="A20" s="110">
        <v>9</v>
      </c>
      <c r="B20" s="111" t="str">
        <f>+Επιχειρήσεις!B24</f>
        <v>Α</v>
      </c>
      <c r="C20" s="112" t="str">
        <f>+Επιχειρήσεις!D24</f>
        <v>ΕΠΑΓΓΕΛΜΑΤΙΑΣ</v>
      </c>
      <c r="E20" s="113">
        <f>+Επιχειρήσεις!F24</f>
        <v>1</v>
      </c>
      <c r="H20" s="240">
        <f>IF('Γενικές Δαπάνες'!$F$53&gt;0,ΥΠΟΛΟΓΙΣΜΟΙ!BG20,0)</f>
        <v>0</v>
      </c>
      <c r="I20" s="262">
        <f>IF('Γενικές Δαπάνες'!$F$53&gt;0,ΥΠΟΛΟΓΙΣΜΟΙ!BR20,0)</f>
        <v>0</v>
      </c>
      <c r="J20" s="241">
        <f>IF('Γενικές Δαπάνες'!$F$53&gt;0,ΥΠΟΛΟΓΙΣΜΟΙ!BU20,0)</f>
        <v>0</v>
      </c>
      <c r="K20" s="28"/>
      <c r="L20" s="251">
        <f>IF('Γενικές Δαπάνες'!$F$53&gt;0,0,ΥΠΟΛΟΓΙΣΜΟΙ!BL20)</f>
        <v>5.1274974325348907E-3</v>
      </c>
      <c r="M20" s="252">
        <f>IF('Γενικές Δαπάνες'!$F$53&gt;0,0,ΥΠΟΛΟΓΙΣΜΟΙ!BN20)</f>
        <v>1.8670248488918736E-2</v>
      </c>
      <c r="N20" s="252">
        <f>IF('Γενικές Δαπάνες'!$F$53&gt;0,0,ΥΠΟΛΟΓΙΣΜΟΙ!BR20)</f>
        <v>9.641747784662839E-3</v>
      </c>
      <c r="O20" s="253">
        <f>IF('Γενικές Δαπάνες'!$F$53=0,ΥΠΟΛΟΓΙΣΜΟΙ!BV20,0)</f>
        <v>807.96</v>
      </c>
    </row>
    <row r="21" spans="1:15" x14ac:dyDescent="0.25">
      <c r="A21" s="110">
        <v>10</v>
      </c>
      <c r="B21" s="111" t="str">
        <f>+Επιχειρήσεις!B25</f>
        <v>Α</v>
      </c>
      <c r="C21" s="112" t="str">
        <f>+Επιχειρήσεις!D25</f>
        <v>ΕΠΑΓΓΕΛΜΑΤΙΑΣ</v>
      </c>
      <c r="E21" s="113">
        <f>+Επιχειρήσεις!F25</f>
        <v>1</v>
      </c>
      <c r="H21" s="240">
        <f>IF('Γενικές Δαπάνες'!$F$53&gt;0,ΥΠΟΛΟΓΙΣΜΟΙ!BG21,0)</f>
        <v>0</v>
      </c>
      <c r="I21" s="262">
        <f>IF('Γενικές Δαπάνες'!$F$53&gt;0,ΥΠΟΛΟΓΙΣΜΟΙ!BR21,0)</f>
        <v>0</v>
      </c>
      <c r="J21" s="241">
        <f>IF('Γενικές Δαπάνες'!$F$53&gt;0,ΥΠΟΛΟΓΙΣΜΟΙ!BU21,0)</f>
        <v>0</v>
      </c>
      <c r="K21" s="28"/>
      <c r="L21" s="251">
        <f>IF('Γενικές Δαπάνες'!$F$53&gt;0,0,ΥΠΟΛΟΓΙΣΜΟΙ!BL21)</f>
        <v>5.1241128687518553E-3</v>
      </c>
      <c r="M21" s="252">
        <f>IF('Γενικές Δαπάνες'!$F$53&gt;0,0,ΥΠΟΛΟΓΙΣΜΟΙ!BN21)</f>
        <v>2.1155137676292816E-3</v>
      </c>
      <c r="N21" s="252">
        <f>IF('Γενικές Δαπάνες'!$F$53&gt;0,0,ΥΠΟΛΟΓΙΣΜΟΙ!BR21)</f>
        <v>4.1212465017109977E-3</v>
      </c>
      <c r="O21" s="253">
        <f>IF('Γενικές Δαπάνες'!$F$53=0,ΥΠΟΛΟΓΙΣΜΟΙ!BV21,0)</f>
        <v>501.95</v>
      </c>
    </row>
    <row r="22" spans="1:15" x14ac:dyDescent="0.25">
      <c r="A22" s="110">
        <v>11</v>
      </c>
      <c r="B22" s="111" t="str">
        <f>+Επιχειρήσεις!B26</f>
        <v>Α</v>
      </c>
      <c r="C22" s="112" t="str">
        <f>+Επιχειρήσεις!D26</f>
        <v>ΕΠΑΓΓΕΛΜΑΤΙΑΣ</v>
      </c>
      <c r="E22" s="113">
        <f>+Επιχειρήσεις!F26</f>
        <v>1</v>
      </c>
      <c r="H22" s="240">
        <f>IF('Γενικές Δαπάνες'!$F$53&gt;0,ΥΠΟΛΟΓΙΣΜΟΙ!BG22,0)</f>
        <v>0</v>
      </c>
      <c r="I22" s="262">
        <f>IF('Γενικές Δαπάνες'!$F$53&gt;0,ΥΠΟΛΟΓΙΣΜΟΙ!BR22,0)</f>
        <v>0</v>
      </c>
      <c r="J22" s="241">
        <f>IF('Γενικές Δαπάνες'!$F$53&gt;0,ΥΠΟΛΟΓΙΣΜΟΙ!BU22,0)</f>
        <v>0</v>
      </c>
      <c r="K22" s="28"/>
      <c r="L22" s="251">
        <f>IF('Γενικές Δαπάνες'!$F$53&gt;0,0,ΥΠΟΛΟΓΙΣΜΟΙ!BL22)</f>
        <v>5.1748813254973844E-3</v>
      </c>
      <c r="M22" s="252">
        <f>IF('Γενικές Δαπάνες'!$F$53&gt;0,0,ΥΠΟΛΟΓΙΣΜΟΙ!BN22)</f>
        <v>6.7159167226326397E-4</v>
      </c>
      <c r="N22" s="252">
        <f>IF('Γενικές Δαπάνες'!$F$53&gt;0,0,ΥΠΟΛΟΓΙΣΜΟΙ!BR22)</f>
        <v>3.673784774419344E-3</v>
      </c>
      <c r="O22" s="253">
        <f>IF('Γενικές Δαπάνες'!$F$53=0,ΥΠΟΛΟΓΙΣΜΟΙ!BV22,0)</f>
        <v>479.87</v>
      </c>
    </row>
    <row r="23" spans="1:15" x14ac:dyDescent="0.25">
      <c r="A23" s="110">
        <v>12</v>
      </c>
      <c r="B23" s="111" t="str">
        <f>+Επιχειρήσεις!B27</f>
        <v>Α</v>
      </c>
      <c r="C23" s="112" t="str">
        <f>+Επιχειρήσεις!D27</f>
        <v>ΕΠΑΓΓΕΛΜΑΤΙΑΣ</v>
      </c>
      <c r="E23" s="113">
        <f>+Επιχειρήσεις!F27</f>
        <v>1</v>
      </c>
      <c r="H23" s="240">
        <f>IF('Γενικές Δαπάνες'!$F$53&gt;0,ΥΠΟΛΟΓΙΣΜΟΙ!BG23,0)</f>
        <v>0</v>
      </c>
      <c r="I23" s="262">
        <f>IF('Γενικές Δαπάνες'!$F$53&gt;0,ΥΠΟΛΟΓΙΣΜΟΙ!BR23,0)</f>
        <v>0</v>
      </c>
      <c r="J23" s="241">
        <f>IF('Γενικές Δαπάνες'!$F$53&gt;0,ΥΠΟΛΟΓΙΣΜΟΙ!BU23,0)</f>
        <v>0</v>
      </c>
      <c r="K23" s="28"/>
      <c r="L23" s="251">
        <f>IF('Γενικές Δαπάνες'!$F$53&gt;0,0,ΥΠΟΛΟΓΙΣΜΟΙ!BL23)</f>
        <v>3.725780180445525E-3</v>
      </c>
      <c r="M23" s="252">
        <f>IF('Γενικές Δαπάνες'!$F$53&gt;0,0,ΥΠΟΛΟΓΙΣΜΟΙ!BN23)</f>
        <v>6.7159167226326397E-4</v>
      </c>
      <c r="N23" s="252">
        <f>IF('Γενικές Δαπάνες'!$F$53&gt;0,0,ΥΠΟΛΟΓΙΣΜΟΙ!BR23)</f>
        <v>2.7077173443847712E-3</v>
      </c>
      <c r="O23" s="253">
        <f>IF('Γενικές Δαπάνες'!$F$53=0,ΥΠΟΛΟΓΙΣΜΟΙ!BV23,0)</f>
        <v>348.96</v>
      </c>
    </row>
    <row r="24" spans="1:15" x14ac:dyDescent="0.25">
      <c r="A24" s="110">
        <v>13</v>
      </c>
      <c r="B24" s="111" t="str">
        <f>+Επιχειρήσεις!B28</f>
        <v>Α</v>
      </c>
      <c r="C24" s="112" t="str">
        <f>+Επιχειρήσεις!D28</f>
        <v>ΕΠΑΓΓΕΛΜΑΤΙΑΣ</v>
      </c>
      <c r="E24" s="113">
        <f>+Επιχειρήσεις!F28</f>
        <v>1</v>
      </c>
      <c r="H24" s="240">
        <f>IF('Γενικές Δαπάνες'!$F$53&gt;0,ΥΠΟΛΟΓΙΣΜΟΙ!BG24,0)</f>
        <v>0</v>
      </c>
      <c r="I24" s="262">
        <f>IF('Γενικές Δαπάνες'!$F$53&gt;0,ΥΠΟΛΟΓΙΣΜΟΙ!BR24,0)</f>
        <v>0</v>
      </c>
      <c r="J24" s="241">
        <f>IF('Γενικές Δαπάνες'!$F$53&gt;0,ΥΠΟΛΟΓΙΣΜΟΙ!BU24,0)</f>
        <v>0</v>
      </c>
      <c r="K24" s="28"/>
      <c r="L24" s="251">
        <f>IF('Γενικές Δαπάνες'!$F$53&gt;0,0,ΥΠΟΛΟΓΙΣΜΟΙ!BL24)</f>
        <v>4.2165419289856357E-3</v>
      </c>
      <c r="M24" s="252">
        <f>IF('Γενικές Δαπάνες'!$F$53&gt;0,0,ΥΠΟΛΟΓΙΣΜΟΙ!BN24)</f>
        <v>2.4546675621222296E-2</v>
      </c>
      <c r="N24" s="252">
        <f>IF('Γενικές Δαπάνες'!$F$53&gt;0,0,ΥΠΟΛΟΓΙΣΜΟΙ!BR24)</f>
        <v>1.099325315973119E-2</v>
      </c>
      <c r="O24" s="253">
        <f>IF('Γενικές Δαπάνες'!$F$53=0,ΥΠΟΛΟΓΙΣΜΟΙ!BV24,0)</f>
        <v>834.19</v>
      </c>
    </row>
    <row r="25" spans="1:15" x14ac:dyDescent="0.25">
      <c r="A25" s="110">
        <v>14</v>
      </c>
      <c r="B25" s="111" t="str">
        <f>+Επιχειρήσεις!B29</f>
        <v>Α</v>
      </c>
      <c r="C25" s="112" t="str">
        <f>+Επιχειρήσεις!D29</f>
        <v>ΕΠΑΓΓΕΛΜΑΤΙΑΣ</v>
      </c>
      <c r="E25" s="113">
        <f>+Επιχειρήσεις!F29</f>
        <v>1</v>
      </c>
      <c r="H25" s="240">
        <f>IF('Γενικές Δαπάνες'!$F$53&gt;0,ΥΠΟΛΟΓΙΣΜΟΙ!BG25,0)</f>
        <v>0</v>
      </c>
      <c r="I25" s="262">
        <f>IF('Γενικές Δαπάνες'!$F$53&gt;0,ΥΠΟΛΟΓΙΣΜΟΙ!BR25,0)</f>
        <v>0</v>
      </c>
      <c r="J25" s="241">
        <f>IF('Γενικές Δαπάνες'!$F$53&gt;0,ΥΠΟΛΟΓΙΣΜΟΙ!BU25,0)</f>
        <v>0</v>
      </c>
      <c r="K25" s="28"/>
      <c r="L25" s="251">
        <f>IF('Γενικές Δαπάνες'!$F$53&gt;0,0,ΥΠΟΛΟΓΙΣΜΟΙ!BL25)</f>
        <v>5.2826795206417382E-3</v>
      </c>
      <c r="M25" s="252">
        <f>IF('Γενικές Δαπάνες'!$F$53&gt;0,0,ΥΠΟΛΟΓΙΣΜΟΙ!BN25)</f>
        <v>1.0275352585627938E-2</v>
      </c>
      <c r="N25" s="252">
        <f>IF('Γενικές Δαπάνες'!$F$53&gt;0,0,ΥΠΟΛΟΓΙΣΜΟΙ!BR25)</f>
        <v>6.9469038756371391E-3</v>
      </c>
      <c r="O25" s="253">
        <f>IF('Γενικές Δαπάνες'!$F$53=0,ΥΠΟΛΟΓΙΣΜΟΙ!BV25,0)</f>
        <v>666.95</v>
      </c>
    </row>
    <row r="26" spans="1:15" x14ac:dyDescent="0.25">
      <c r="A26" s="110">
        <v>15</v>
      </c>
      <c r="B26" s="111" t="str">
        <f>+Επιχειρήσεις!B30</f>
        <v>Α</v>
      </c>
      <c r="C26" s="112" t="str">
        <f>+Επιχειρήσεις!D30</f>
        <v>ΕΠΑΓΓΕΛΜΑΤΙΑΣ</v>
      </c>
      <c r="E26" s="113">
        <f>+Επιχειρήσεις!F30</f>
        <v>1</v>
      </c>
      <c r="H26" s="240">
        <f>IF('Γενικές Δαπάνες'!$F$53&gt;0,ΥΠΟΛΟΓΙΣΜΟΙ!BG26,0)</f>
        <v>0</v>
      </c>
      <c r="I26" s="262">
        <f>IF('Γενικές Δαπάνες'!$F$53&gt;0,ΥΠΟΛΟΓΙΣΜΟΙ!BR26,0)</f>
        <v>0</v>
      </c>
      <c r="J26" s="241">
        <f>IF('Γενικές Δαπάνες'!$F$53&gt;0,ΥΠΟΛΟΓΙΣΜΟΙ!BU26,0)</f>
        <v>0</v>
      </c>
      <c r="K26" s="28"/>
      <c r="L26" s="251">
        <f>IF('Γενικές Δαπάνες'!$F$53&gt;0,0,ΥΠΟΛΟΓΙΣΜΟΙ!BL26)</f>
        <v>6.4397319259325821E-3</v>
      </c>
      <c r="M26" s="252">
        <f>IF('Γενικές Δαπάνες'!$F$53&gt;0,0,ΥΠΟΛΟΓΙΣΜΟΙ!BN26)</f>
        <v>6.2458025520483549E-3</v>
      </c>
      <c r="N26" s="252">
        <f>IF('Γενικές Δαπάνες'!$F$53&gt;0,0,ΥΠΟΛΟΓΙΣΜΟΙ!BR26)</f>
        <v>6.3750888013045064E-3</v>
      </c>
      <c r="O26" s="253">
        <f>IF('Γενικές Δαπάνες'!$F$53=0,ΥΠΟΛΟΓΙΣΜΟΙ!BV26,0)</f>
        <v>697.06</v>
      </c>
    </row>
    <row r="27" spans="1:15" x14ac:dyDescent="0.25">
      <c r="A27" s="110">
        <v>16</v>
      </c>
      <c r="B27" s="111" t="str">
        <f>+Επιχειρήσεις!B31</f>
        <v>Α</v>
      </c>
      <c r="C27" s="112" t="str">
        <f>+Επιχειρήσεις!D31</f>
        <v>ΕΠΑΓΓΕΛΜΑΤΙΑΣ</v>
      </c>
      <c r="E27" s="113">
        <f>+Επιχειρήσεις!F31</f>
        <v>2</v>
      </c>
      <c r="H27" s="240">
        <f>IF('Γενικές Δαπάνες'!$F$53&gt;0,ΥΠΟΛΟΓΙΣΜΟΙ!BG27,0)</f>
        <v>0</v>
      </c>
      <c r="I27" s="262">
        <f>IF('Γενικές Δαπάνες'!$F$53&gt;0,ΥΠΟΛΟΓΙΣΜΟΙ!BR27,0)</f>
        <v>0</v>
      </c>
      <c r="J27" s="241">
        <f>IF('Γενικές Δαπάνες'!$F$53&gt;0,ΥΠΟΛΟΓΙΣΜΟΙ!BU27,0)</f>
        <v>0</v>
      </c>
      <c r="K27" s="28"/>
      <c r="L27" s="251">
        <f>IF('Γενικές Δαπάνες'!$F$53&gt;0,0,ΥΠΟΛΟΓΙΣΜΟΙ!BL27)</f>
        <v>4.308192085431397E-3</v>
      </c>
      <c r="M27" s="252">
        <f>IF('Γενικές Δαπάνες'!$F$53&gt;0,0,ΥΠΟΛΟΓΙΣΜΟΙ!BN27)</f>
        <v>2.5184687709872396E-3</v>
      </c>
      <c r="N27" s="252">
        <f>IF('Γενικές Δαπάνες'!$F$53&gt;0,0,ΥΠΟΛΟΓΙΣΜΟΙ!BR27)</f>
        <v>3.7116176472833441E-3</v>
      </c>
      <c r="O27" s="253">
        <f>IF('Γενικές Δαπάνες'!$F$53=0,ΥΠΟΛΟΓΙΣΜΟΙ!BV27,0)</f>
        <v>435.67999999999995</v>
      </c>
    </row>
    <row r="28" spans="1:15" x14ac:dyDescent="0.25">
      <c r="A28" s="110">
        <v>17</v>
      </c>
      <c r="B28" s="111" t="str">
        <f>+Επιχειρήσεις!B32</f>
        <v>Α</v>
      </c>
      <c r="C28" s="112" t="str">
        <f>+Επιχειρήσεις!D32</f>
        <v>ΕΠΑΓΓΕΛΜΑΤΙΑΣ</v>
      </c>
      <c r="E28" s="113">
        <f>+Επιχειρήσεις!F32</f>
        <v>1</v>
      </c>
      <c r="H28" s="240">
        <f>IF('Γενικές Δαπάνες'!$F$53&gt;0,ΥΠΟΛΟΓΙΣΜΟΙ!BG28,0)</f>
        <v>0</v>
      </c>
      <c r="I28" s="262">
        <f>IF('Γενικές Δαπάνες'!$F$53&gt;0,ΥΠΟΛΟΓΙΣΜΟΙ!BR28,0)</f>
        <v>0</v>
      </c>
      <c r="J28" s="241">
        <f>IF('Γενικές Δαπάνες'!$F$53&gt;0,ΥΠΟΛΟΓΙΣΜΟΙ!BU28,0)</f>
        <v>0</v>
      </c>
      <c r="K28" s="28"/>
      <c r="L28" s="251">
        <f>IF('Γενικές Δαπάνες'!$F$53&gt;0,0,ΥΠΟΛΟΓΙΣΜΟΙ!BL28)</f>
        <v>5.991277224680412E-3</v>
      </c>
      <c r="M28" s="252">
        <f>IF('Γενικές Δαπάνες'!$F$53&gt;0,0,ΥΠΟΛΟΓΙΣΜΟΙ!BN28)</f>
        <v>3.3915379449294828E-3</v>
      </c>
      <c r="N28" s="252">
        <f>IF('Γενικές Δαπάνες'!$F$53&gt;0,0,ΥΠΟΛΟΓΙΣΜΟΙ!BR28)</f>
        <v>5.1246974647634362E-3</v>
      </c>
      <c r="O28" s="253">
        <f>IF('Γενικές Δαπάνες'!$F$53=0,ΥΠΟΛΟΓΙΣΜΟΙ!BV28,0)</f>
        <v>603.84</v>
      </c>
    </row>
    <row r="29" spans="1:15" x14ac:dyDescent="0.25">
      <c r="A29" s="110">
        <v>18</v>
      </c>
      <c r="B29" s="111" t="str">
        <f>+Επιχειρήσεις!B33</f>
        <v>Α</v>
      </c>
      <c r="C29" s="112" t="str">
        <f>+Επιχειρήσεις!D33</f>
        <v>ΕΠΑΓΓΕΛΜΑΤΙΑΣ</v>
      </c>
      <c r="E29" s="113">
        <f>+Επιχειρήσεις!F33</f>
        <v>1</v>
      </c>
      <c r="H29" s="240">
        <f>IF('Γενικές Δαπάνες'!$F$53&gt;0,ΥΠΟΛΟΓΙΣΜΟΙ!BG29,0)</f>
        <v>0</v>
      </c>
      <c r="I29" s="262">
        <f>IF('Γενικές Δαπάνες'!$F$53&gt;0,ΥΠΟΛΟΓΙΣΜΟΙ!BR29,0)</f>
        <v>0</v>
      </c>
      <c r="J29" s="241">
        <f>IF('Γενικές Δαπάνες'!$F$53&gt;0,ΥΠΟΛΟΓΙΣΜΟΙ!BU29,0)</f>
        <v>0</v>
      </c>
      <c r="K29" s="28"/>
      <c r="L29" s="251">
        <f>IF('Γενικές Δαπάνες'!$F$53&gt;0,0,ΥΠΟΛΟΓΙΣΜΟΙ!BL29)</f>
        <v>5.1410356876670314E-3</v>
      </c>
      <c r="M29" s="252">
        <f>IF('Γενικές Δαπάνες'!$F$53&gt;0,0,ΥΠΟΛΟΓΙΣΜΟΙ!BN29)</f>
        <v>5.9100067159167224E-3</v>
      </c>
      <c r="N29" s="252">
        <f>IF('Γενικές Δαπάνες'!$F$53&gt;0,0,ΥΠΟΛΟΓΙΣΜΟΙ!BR29)</f>
        <v>5.3973593637502608E-3</v>
      </c>
      <c r="O29" s="253">
        <f>IF('Γενικές Δαπάνες'!$F$53=0,ΥΠΟΛΟΓΙΣΜΟΙ!BV29,0)</f>
        <v>573.54</v>
      </c>
    </row>
    <row r="30" spans="1:15" x14ac:dyDescent="0.25">
      <c r="A30" s="110">
        <v>19</v>
      </c>
      <c r="B30" s="111" t="str">
        <f>+Επιχειρήσεις!B34</f>
        <v>Α</v>
      </c>
      <c r="C30" s="112" t="str">
        <f>+Επιχειρήσεις!D34</f>
        <v>ΕΠΑΓΓΕΛΜΑΤΙΑΣ</v>
      </c>
      <c r="E30" s="113">
        <f>+Επιχειρήσεις!F34</f>
        <v>1</v>
      </c>
      <c r="H30" s="240">
        <f>IF('Γενικές Δαπάνες'!$F$53&gt;0,ΥΠΟΛΟΓΙΣΜΟΙ!BG30,0)</f>
        <v>0</v>
      </c>
      <c r="I30" s="262">
        <f>IF('Γενικές Δαπάνες'!$F$53&gt;0,ΥΠΟΛΟΓΙΣΜΟΙ!BR30,0)</f>
        <v>0</v>
      </c>
      <c r="J30" s="241">
        <f>IF('Γενικές Δαπάνες'!$F$53&gt;0,ΥΠΟΛΟΓΙΣΜΟΙ!BU30,0)</f>
        <v>0</v>
      </c>
      <c r="K30" s="28"/>
      <c r="L30" s="251">
        <f>IF('Γενικές Δαπάνες'!$F$53&gt;0,0,ΥΠΟΛΟΓΙΣΜΟΙ!BL30)</f>
        <v>1.9108988505521728E-3</v>
      </c>
      <c r="M30" s="252">
        <f>IF('Γενικές Δαπάνες'!$F$53&gt;0,0,ΥΠΟΛΟΓΙΣΜΟΙ!BN30)</f>
        <v>0</v>
      </c>
      <c r="N30" s="252">
        <f>IF('Γενικές Δαπάνες'!$F$53&gt;0,0,ΥΠΟΛΟΓΙΣΜΟΙ!BR30)</f>
        <v>1.2739325670347819E-3</v>
      </c>
      <c r="O30" s="253">
        <f>IF('Γενικές Δαπάνες'!$F$53=0,ΥΠΟΛΟΓΙΣΜΟΙ!BV30,0)</f>
        <v>172.62</v>
      </c>
    </row>
    <row r="31" spans="1:15" x14ac:dyDescent="0.25">
      <c r="A31" s="110">
        <v>20</v>
      </c>
      <c r="B31" s="111" t="str">
        <f>+Επιχειρήσεις!B35</f>
        <v>Α</v>
      </c>
      <c r="C31" s="112" t="str">
        <f>+Επιχειρήσεις!D35</f>
        <v>ΕΠΑΓΓΕΛΜΑΤΙΑΣ</v>
      </c>
      <c r="E31" s="113">
        <f>+Επιχειρήσεις!F35</f>
        <v>1</v>
      </c>
      <c r="H31" s="240">
        <f>IF('Γενικές Δαπάνες'!$F$53&gt;0,ΥΠΟΛΟΓΙΣΜΟΙ!BG31,0)</f>
        <v>0</v>
      </c>
      <c r="I31" s="262">
        <f>IF('Γενικές Δαπάνες'!$F$53&gt;0,ΥΠΟΛΟΓΙΣΜΟΙ!BR31,0)</f>
        <v>0</v>
      </c>
      <c r="J31" s="241">
        <f>IF('Γενικές Δαπάνες'!$F$53&gt;0,ΥΠΟΛΟΓΙΣΜΟΙ!BU31,0)</f>
        <v>0</v>
      </c>
      <c r="K31" s="28"/>
      <c r="L31" s="251">
        <f>IF('Γενικές Δαπάνες'!$F$53&gt;0,0,ΥΠΟΛΟΓΙΣΜΟΙ!BL31)</f>
        <v>6.9959848223291061E-3</v>
      </c>
      <c r="M31" s="252">
        <f>IF('Γενικές Δαπάνες'!$F$53&gt;0,0,ΥΠΟΛΟΓΙΣΜΟΙ!BN31)</f>
        <v>8.4284754869039628E-3</v>
      </c>
      <c r="N31" s="252">
        <f>IF('Γενικές Δαπάνες'!$F$53&gt;0,0,ΥΠΟΛΟΓΙΣΜΟΙ!BR31)</f>
        <v>7.4734817105207253E-3</v>
      </c>
      <c r="O31" s="253">
        <f>IF('Γενικές Δαπάνες'!$F$53=0,ΥΠΟΛΟΓΙΣΜΟΙ!BV31,0)</f>
        <v>787.62</v>
      </c>
    </row>
    <row r="32" spans="1:15" x14ac:dyDescent="0.25">
      <c r="A32" s="110">
        <v>21</v>
      </c>
      <c r="B32" s="111" t="str">
        <f>+Επιχειρήσεις!B36</f>
        <v>Α</v>
      </c>
      <c r="C32" s="112" t="str">
        <f>+Επιχειρήσεις!D36</f>
        <v>ΕΠΑΓΓΕΛΜΑΤΙΑΣ</v>
      </c>
      <c r="E32" s="113">
        <f>+Επιχειρήσεις!F36</f>
        <v>1</v>
      </c>
      <c r="H32" s="240">
        <f>IF('Γενικές Δαπάνες'!$F$53&gt;0,ΥΠΟΛΟΓΙΣΜΟΙ!BG32,0)</f>
        <v>0</v>
      </c>
      <c r="I32" s="262">
        <f>IF('Γενικές Δαπάνες'!$F$53&gt;0,ΥΠΟΛΟΓΙΣΜΟΙ!BR32,0)</f>
        <v>0</v>
      </c>
      <c r="J32" s="241">
        <f>IF('Γενικές Δαπάνες'!$F$53&gt;0,ΥΠΟΛΟΓΙΣΜΟΙ!BU32,0)</f>
        <v>0</v>
      </c>
      <c r="K32" s="28"/>
      <c r="L32" s="251">
        <f>IF('Γενικές Δαπάνες'!$F$53&gt;0,0,ΥΠΟΛΟΓΙΣΜΟΙ!BL32)</f>
        <v>1.7149676171434845E-2</v>
      </c>
      <c r="M32" s="252">
        <f>IF('Γενικές Δαπάνες'!$F$53&gt;0,0,ΥΠΟΛΟΓΙΣΜΟΙ!BN32)</f>
        <v>9.9731363331094693E-3</v>
      </c>
      <c r="N32" s="252">
        <f>IF('Γενικές Δαπάνες'!$F$53&gt;0,0,ΥΠΟΛΟΓΙΣΜΟΙ!BR32)</f>
        <v>1.4757496225326386E-2</v>
      </c>
      <c r="O32" s="253">
        <f>IF('Γενικές Δαπάνες'!$F$53=0,ΥΠΟΛΟΓΙΣΜΟΙ!BV32,0)</f>
        <v>1733.36</v>
      </c>
    </row>
    <row r="33" spans="1:15" x14ac:dyDescent="0.25">
      <c r="A33" s="110">
        <v>22</v>
      </c>
      <c r="B33" s="111" t="str">
        <f>+Επιχειρήσεις!B37</f>
        <v>Α</v>
      </c>
      <c r="C33" s="112" t="str">
        <f>+Επιχειρήσεις!D37</f>
        <v>ΕΠΑΓΓΕΛΜΑΤΙΑΣ</v>
      </c>
      <c r="E33" s="113">
        <f>+Επιχειρήσεις!F37</f>
        <v>1</v>
      </c>
      <c r="H33" s="240">
        <f>IF('Γενικές Δαπάνες'!$F$53&gt;0,ΥΠΟΛΟΓΙΣΜΟΙ!BG33,0)</f>
        <v>0</v>
      </c>
      <c r="I33" s="262">
        <f>IF('Γενικές Δαπάνες'!$F$53&gt;0,ΥΠΟΛΟΓΙΣΜΟΙ!BR33,0)</f>
        <v>0</v>
      </c>
      <c r="J33" s="241">
        <f>IF('Γενικές Δαπάνες'!$F$53&gt;0,ΥΠΟΛΟΓΙΣΜΟΙ!BU33,0)</f>
        <v>0</v>
      </c>
      <c r="K33" s="28"/>
      <c r="L33" s="251">
        <f>IF('Γενικές Δαπάνες'!$F$53&gt;0,0,ΥΠΟΛΟΓΙΣΜΟΙ!BL33)</f>
        <v>6.3594786495597203E-3</v>
      </c>
      <c r="M33" s="252">
        <f>IF('Γενικές Δαπάνες'!$F$53&gt;0,0,ΥΠΟΛΟΓΙΣΜΟΙ!BN33)</f>
        <v>1.1215580926796507E-2</v>
      </c>
      <c r="N33" s="252">
        <f>IF('Γενικές Δαπάνες'!$F$53&gt;0,0,ΥΠΟΛΟΓΙΣΜΟΙ!BR33)</f>
        <v>7.9781794086386491E-3</v>
      </c>
      <c r="O33" s="253">
        <f>IF('Γενικές Δαπάνες'!$F$53=0,ΥΠΟΛΟΓΙΣΜΟΙ!BV33,0)</f>
        <v>781.58</v>
      </c>
    </row>
    <row r="34" spans="1:15" x14ac:dyDescent="0.25">
      <c r="A34" s="110">
        <v>23</v>
      </c>
      <c r="B34" s="111" t="str">
        <f>+Επιχειρήσεις!B38</f>
        <v>Α</v>
      </c>
      <c r="C34" s="112" t="str">
        <f>+Επιχειρήσεις!D38</f>
        <v>ΕΠΑΓΓΕΛΜΑΤΙΑΣ</v>
      </c>
      <c r="E34" s="113">
        <f>+Επιχειρήσεις!F38</f>
        <v>1</v>
      </c>
      <c r="H34" s="240">
        <f>IF('Γενικές Δαπάνες'!$F$53&gt;0,ΥΠΟΛΟΓΙΣΜΟΙ!BG34,0)</f>
        <v>0</v>
      </c>
      <c r="I34" s="262">
        <f>IF('Γενικές Δαπάνες'!$F$53&gt;0,ΥΠΟΛΟΓΙΣΜΟΙ!BR34,0)</f>
        <v>0</v>
      </c>
      <c r="J34" s="241">
        <f>IF('Γενικές Δαπάνες'!$F$53&gt;0,ΥΠΟΛΟΓΙΣΜΟΙ!BU34,0)</f>
        <v>0</v>
      </c>
      <c r="K34" s="28"/>
      <c r="L34" s="251">
        <f>IF('Γενικές Δαπάνες'!$F$53&gt;0,0,ΥΠΟΛΟΓΙΣΜΟΙ!BL34)</f>
        <v>5.1274974325348907E-3</v>
      </c>
      <c r="M34" s="252">
        <f>IF('Γενικές Δαπάνες'!$F$53&gt;0,0,ΥΠΟΛΟΓΙΣΜΟΙ!BN34)</f>
        <v>4.8891873740765618E-2</v>
      </c>
      <c r="N34" s="252">
        <f>IF('Γενικές Δαπάνες'!$F$53&gt;0,0,ΥΠΟΛΟΓΙΣΜΟΙ!BR34)</f>
        <v>1.9715622868611799E-2</v>
      </c>
      <c r="O34" s="253">
        <f>IF('Γενικές Δαπάνες'!$F$53=0,ΥΠΟΛΟΓΙΣΜΟΙ!BV34,0)</f>
        <v>1366.05</v>
      </c>
    </row>
    <row r="35" spans="1:15" x14ac:dyDescent="0.25">
      <c r="A35" s="110">
        <v>24</v>
      </c>
      <c r="B35" s="111" t="str">
        <f>+Επιχειρήσεις!B39</f>
        <v>Α</v>
      </c>
      <c r="C35" s="112" t="str">
        <f>+Επιχειρήσεις!D39</f>
        <v>ΕΠΑΓΓΕΛΜΑΤΙΑΣ</v>
      </c>
      <c r="E35" s="113">
        <f>+Επιχειρήσεις!F39</f>
        <v>1</v>
      </c>
      <c r="H35" s="240">
        <f>IF('Γενικές Δαπάνες'!$F$53&gt;0,ΥΠΟΛΟΓΙΣΜΟΙ!BG35,0)</f>
        <v>0</v>
      </c>
      <c r="I35" s="262">
        <f>IF('Γενικές Δαπάνες'!$F$53&gt;0,ΥΠΟΛΟΓΙΣΜΟΙ!BR35,0)</f>
        <v>0</v>
      </c>
      <c r="J35" s="241">
        <f>IF('Γενικές Δαπάνες'!$F$53&gt;0,ΥΠΟΛΟΓΙΣΜΟΙ!BU35,0)</f>
        <v>0</v>
      </c>
      <c r="K35" s="28"/>
      <c r="L35" s="251">
        <f>IF('Γενικές Δαπάνες'!$F$53&gt;0,0,ΥΠΟΛΟΓΙΣΜΟΙ!BL35)</f>
        <v>5.1241128687518553E-3</v>
      </c>
      <c r="M35" s="252">
        <f>IF('Γενικές Δαπάνες'!$F$53&gt;0,0,ΥΠΟΛΟΓΙΣΜΟΙ!BN35)</f>
        <v>4.1302887844190733E-3</v>
      </c>
      <c r="N35" s="252">
        <f>IF('Γενικές Δαπάνες'!$F$53&gt;0,0,ΥΠΟΛΟΓΙΣΜΟΙ!BR35)</f>
        <v>4.7928381739742619E-3</v>
      </c>
      <c r="O35" s="253">
        <f>IF('Γενικές Δαπάνες'!$F$53=0,ΥΠΟΛΟΓΙΣΜΟΙ!BV35,0)</f>
        <v>539.15</v>
      </c>
    </row>
    <row r="36" spans="1:15" x14ac:dyDescent="0.25">
      <c r="A36" s="110">
        <v>25</v>
      </c>
      <c r="B36" s="111" t="str">
        <f>+Επιχειρήσεις!B40</f>
        <v>Α</v>
      </c>
      <c r="C36" s="112" t="str">
        <f>+Επιχειρήσεις!D40</f>
        <v>ΕΠΑΓΓΕΛΜΑΤΙΑΣ</v>
      </c>
      <c r="E36" s="113">
        <f>+Επιχειρήσεις!F40</f>
        <v>2</v>
      </c>
      <c r="H36" s="240">
        <f>IF('Γενικές Δαπάνες'!$F$53&gt;0,ΥΠΟΛΟΓΙΣΜΟΙ!BG36,0)</f>
        <v>0</v>
      </c>
      <c r="I36" s="262">
        <f>IF('Γενικές Δαπάνες'!$F$53&gt;0,ΥΠΟΛΟΓΙΣΜΟΙ!BR36,0)</f>
        <v>0</v>
      </c>
      <c r="J36" s="241">
        <f>IF('Γενικές Δαπάνες'!$F$53&gt;0,ΥΠΟΛΟΓΙΣΜΟΙ!BU36,0)</f>
        <v>0</v>
      </c>
      <c r="K36" s="28"/>
      <c r="L36" s="251">
        <f>IF('Γενικές Δαπάνες'!$F$53&gt;0,0,ΥΠΟΛΟΓΙΣΜΟΙ!BL36)</f>
        <v>4.4237163472223189E-3</v>
      </c>
      <c r="M36" s="252">
        <f>IF('Γενικές Δαπάνες'!$F$53&gt;0,0,ΥΠΟΛΟΓΙΣΜΟΙ!BN36)</f>
        <v>1.6789791806581598E-3</v>
      </c>
      <c r="N36" s="252">
        <f>IF('Γενικές Δαπάνες'!$F$53&gt;0,0,ΥΠΟΛΟΓΙΣΜΟΙ!BR36)</f>
        <v>3.5088039583675988E-3</v>
      </c>
      <c r="O36" s="253">
        <f>IF('Γενικές Δαπάνες'!$F$53=0,ΥΠΟΛΟΓΙΣΜΟΙ!BV36,0)</f>
        <v>430.62</v>
      </c>
    </row>
    <row r="37" spans="1:15" x14ac:dyDescent="0.25">
      <c r="A37" s="110">
        <v>26</v>
      </c>
      <c r="B37" s="111" t="str">
        <f>+Επιχειρήσεις!B41</f>
        <v>Α</v>
      </c>
      <c r="C37" s="112" t="str">
        <f>+Επιχειρήσεις!D41</f>
        <v>ΕΠΑΓΓΕΛΜΑΤΙΑΣ</v>
      </c>
      <c r="E37" s="113">
        <f>+Επιχειρήσεις!F41</f>
        <v>1</v>
      </c>
      <c r="H37" s="240">
        <f>IF('Γενικές Δαπάνες'!$F$53&gt;0,ΥΠΟΛΟΓΙΣΜΟΙ!BG37,0)</f>
        <v>0</v>
      </c>
      <c r="I37" s="262">
        <f>IF('Γενικές Δαπάνες'!$F$53&gt;0,ΥΠΟΛΟΓΙΣΜΟΙ!BR37,0)</f>
        <v>0</v>
      </c>
      <c r="J37" s="241">
        <f>IF('Γενικές Δαπάνες'!$F$53&gt;0,ΥΠΟΛΟΓΙΣΜΟΙ!BU37,0)</f>
        <v>0</v>
      </c>
      <c r="K37" s="28"/>
      <c r="L37" s="251">
        <f>IF('Γενικές Δαπάνες'!$F$53&gt;0,0,ΥΠΟΛΟΓΙΣΜΟΙ!BL37)</f>
        <v>3.725780180445525E-3</v>
      </c>
      <c r="M37" s="252">
        <f>IF('Γενικές Δαπάνες'!$F$53&gt;0,0,ΥΠΟΛΟΓΙΣΜΟΙ!BN37)</f>
        <v>8.7306917394224307E-4</v>
      </c>
      <c r="N37" s="252">
        <f>IF('Γενικές Δαπάνες'!$F$53&gt;0,0,ΥΠΟΛΟΓΙΣΜΟΙ!BR37)</f>
        <v>2.7748765116110976E-3</v>
      </c>
      <c r="O37" s="253">
        <f>IF('Γενικές Δαπάνες'!$F$53=0,ΥΠΟΛΟΓΙΣΜΟΙ!BV37,0)</f>
        <v>352.68000000000006</v>
      </c>
    </row>
    <row r="38" spans="1:15" x14ac:dyDescent="0.25">
      <c r="A38" s="110">
        <v>27</v>
      </c>
      <c r="B38" s="111" t="str">
        <f>+Επιχειρήσεις!B42</f>
        <v>Α</v>
      </c>
      <c r="C38" s="112" t="str">
        <f>+Επιχειρήσεις!D42</f>
        <v>ΕΠΑΓΓΕΛΜΑΤΙΑΣ</v>
      </c>
      <c r="E38" s="113">
        <f>+Επιχειρήσεις!F42</f>
        <v>1</v>
      </c>
      <c r="H38" s="240">
        <f>IF('Γενικές Δαπάνες'!$F$53&gt;0,ΥΠΟΛΟΓΙΣΜΟΙ!BG38,0)</f>
        <v>0</v>
      </c>
      <c r="I38" s="262">
        <f>IF('Γενικές Δαπάνες'!$F$53&gt;0,ΥΠΟΛΟΓΙΣΜΟΙ!BR38,0)</f>
        <v>0</v>
      </c>
      <c r="J38" s="241">
        <f>IF('Γενικές Δαπάνες'!$F$53&gt;0,ΥΠΟΛΟΓΙΣΜΟΙ!BU38,0)</f>
        <v>0</v>
      </c>
      <c r="K38" s="28"/>
      <c r="L38" s="251">
        <f>IF('Γενικές Δαπάνες'!$F$53&gt;0,0,ΥΠΟΛΟΓΙΣΜΟΙ!BL38)</f>
        <v>4.4196157559677502E-3</v>
      </c>
      <c r="M38" s="252">
        <f>IF('Γενικές Δαπάνες'!$F$53&gt;0,0,ΥΠΟΛΟΓΙΣΜΟΙ!BN38)</f>
        <v>8.4284754869039628E-3</v>
      </c>
      <c r="N38" s="252">
        <f>IF('Γενικές Δαπάνες'!$F$53&gt;0,0,ΥΠΟΛΟΓΙΣΜΟΙ!BR38)</f>
        <v>5.7559023329464875E-3</v>
      </c>
      <c r="O38" s="253">
        <f>IF('Γενικές Δαπάνες'!$F$53=0,ΥΠΟΛΟΓΙΣΜΟΙ!BV38,0)</f>
        <v>554.88</v>
      </c>
    </row>
    <row r="39" spans="1:15" x14ac:dyDescent="0.25">
      <c r="A39" s="110">
        <v>28</v>
      </c>
      <c r="B39" s="111" t="str">
        <f>+Επιχειρήσεις!B43</f>
        <v>Α</v>
      </c>
      <c r="C39" s="112" t="str">
        <f>+Επιχειρήσεις!D43</f>
        <v>ΕΠΑΓΓΕΛΜΑΤΙΑΣ</v>
      </c>
      <c r="E39" s="113">
        <f>+Επιχειρήσεις!F43</f>
        <v>1</v>
      </c>
      <c r="H39" s="240">
        <f>IF('Γενικές Δαπάνες'!$F$53&gt;0,ΥΠΟΛΟΓΙΣΜΟΙ!BG39,0)</f>
        <v>0</v>
      </c>
      <c r="I39" s="262">
        <f>IF('Γενικές Δαπάνες'!$F$53&gt;0,ΥΠΟΛΟΓΙΣΜΟΙ!BR39,0)</f>
        <v>0</v>
      </c>
      <c r="J39" s="241">
        <f>IF('Γενικές Δαπάνες'!$F$53&gt;0,ΥΠΟΛΟΓΙΣΜΟΙ!BU39,0)</f>
        <v>0</v>
      </c>
      <c r="K39" s="28"/>
      <c r="L39" s="251">
        <f>IF('Γενικές Δαπάνες'!$F$53&gt;0,0,ΥΠΟΛΟΓΙΣΜΟΙ!BL39)</f>
        <v>5.0457600558292716E-3</v>
      </c>
      <c r="M39" s="252">
        <f>IF('Γενικές Δαπάνες'!$F$53&gt;0,0,ΥΠΟΛΟΓΙΣΜΟΙ!BN39)</f>
        <v>4.2310275352585632E-3</v>
      </c>
      <c r="N39" s="252">
        <f>IF('Γενικές Δαπάνες'!$F$53&gt;0,0,ΥΠΟΛΟΓΙΣΜΟΙ!BR39)</f>
        <v>4.7741825489723685E-3</v>
      </c>
      <c r="O39" s="253">
        <f>IF('Γενικές Δαπάνες'!$F$53=0,ΥΠΟΛΟΓΙΣΜΟΙ!BV39,0)</f>
        <v>533.93000000000006</v>
      </c>
    </row>
    <row r="40" spans="1:15" x14ac:dyDescent="0.25">
      <c r="A40" s="110">
        <v>29</v>
      </c>
      <c r="B40" s="111" t="str">
        <f>+Επιχειρήσεις!B44</f>
        <v>Α</v>
      </c>
      <c r="C40" s="112" t="str">
        <f>+Επιχειρήσεις!D44</f>
        <v>ΕΠΑΓΓΕΛΜΑΤΙΑΣ</v>
      </c>
      <c r="E40" s="113">
        <f>+Επιχειρήσεις!F44</f>
        <v>1</v>
      </c>
      <c r="H40" s="240">
        <f>IF('Γενικές Δαπάνες'!$F$53&gt;0,ΥΠΟΛΟΓΙΣΜΟΙ!BG40,0)</f>
        <v>0</v>
      </c>
      <c r="I40" s="262">
        <f>IF('Γενικές Δαπάνες'!$F$53&gt;0,ΥΠΟΛΟΓΙΣΜΟΙ!BR40,0)</f>
        <v>0</v>
      </c>
      <c r="J40" s="241">
        <f>IF('Γενικές Δαπάνες'!$F$53&gt;0,ΥΠΟΛΟΓΙΣΜΟΙ!BU40,0)</f>
        <v>0</v>
      </c>
      <c r="K40" s="28"/>
      <c r="L40" s="251">
        <f>IF('Γενικές Δαπάνες'!$F$53&gt;0,0,ΥΠΟΛΟΓΙΣΜΟΙ!BL40)</f>
        <v>8.0897067701622642E-3</v>
      </c>
      <c r="M40" s="252">
        <f>IF('Γενικές Δαπάνες'!$F$53&gt;0,0,ΥΠΟΛΟΓΙΣΜΟΙ!BN40)</f>
        <v>4.2310275352585632E-3</v>
      </c>
      <c r="N40" s="252">
        <f>IF('Γενικές Δαπάνες'!$F$53&gt;0,0,ΥΠΟΛΟΓΙΣΜΟΙ!BR40)</f>
        <v>6.8034803585276969E-3</v>
      </c>
      <c r="O40" s="253">
        <f>IF('Γενικές Δαπάνες'!$F$53=0,ΥΠΟΛΟΓΙΣΜΟΙ!BV40,0)</f>
        <v>808.9</v>
      </c>
    </row>
    <row r="41" spans="1:15" x14ac:dyDescent="0.25">
      <c r="A41" s="110">
        <v>30</v>
      </c>
      <c r="B41" s="111" t="str">
        <f>+Επιχειρήσεις!B45</f>
        <v>Α</v>
      </c>
      <c r="C41" s="112" t="str">
        <f>+Επιχειρήσεις!D45</f>
        <v>ΕΠΑΓΓΕΛΜΑΤΙΑΣ</v>
      </c>
      <c r="E41" s="113">
        <f>+Επιχειρήσεις!F45</f>
        <v>1</v>
      </c>
      <c r="H41" s="240">
        <f>IF('Γενικές Δαπάνες'!$F$53&gt;0,ΥΠΟΛΟΓΙΣΜΟΙ!BG41,0)</f>
        <v>0</v>
      </c>
      <c r="I41" s="262">
        <f>IF('Γενικές Δαπάνες'!$F$53&gt;0,ΥΠΟΛΟΓΙΣΜΟΙ!BR41,0)</f>
        <v>0</v>
      </c>
      <c r="J41" s="241">
        <f>IF('Γενικές Δαπάνες'!$F$53&gt;0,ΥΠΟΛΟΓΙΣΜΟΙ!BU41,0)</f>
        <v>0</v>
      </c>
      <c r="K41" s="28"/>
      <c r="L41" s="251">
        <f>IF('Γενικές Δαπάνες'!$F$53&gt;0,0,ΥΠΟΛΟΓΙΣΜΟΙ!BL41)</f>
        <v>6.3551178313567009E-3</v>
      </c>
      <c r="M41" s="252">
        <f>IF('Γενικές Δαπάνες'!$F$53&gt;0,0,ΥΠΟΛΟΓΙΣΜΟΙ!BN41)</f>
        <v>1.712558764271323E-3</v>
      </c>
      <c r="N41" s="252">
        <f>IF('Γενικές Δαπάνες'!$F$53&gt;0,0,ΥΠΟΛΟΓΙΣΜΟΙ!BR41)</f>
        <v>4.8075981423282418E-3</v>
      </c>
      <c r="O41" s="253">
        <f>IF('Γενικές Δαπάνες'!$F$53=0,ΥΠΟΛΟΓΙΣΜΟΙ!BV41,0)</f>
        <v>605.71</v>
      </c>
    </row>
    <row r="42" spans="1:15" x14ac:dyDescent="0.25">
      <c r="A42" s="110">
        <v>31</v>
      </c>
      <c r="B42" s="111" t="str">
        <f>+Επιχειρήσεις!B46</f>
        <v>Α</v>
      </c>
      <c r="C42" s="112" t="str">
        <f>+Επιχειρήσεις!D46</f>
        <v>ΕΠΑΓΓΕΛΜΑΤΙΑΣ</v>
      </c>
      <c r="E42" s="113">
        <f>+Επιχειρήσεις!F46</f>
        <v>1</v>
      </c>
      <c r="H42" s="240">
        <f>IF('Γενικές Δαπάνες'!$F$53&gt;0,ΥΠΟΛΟΓΙΣΜΟΙ!BG42,0)</f>
        <v>0</v>
      </c>
      <c r="I42" s="262">
        <f>IF('Γενικές Δαπάνες'!$F$53&gt;0,ΥΠΟΛΟΓΙΣΜΟΙ!BR42,0)</f>
        <v>0</v>
      </c>
      <c r="J42" s="241">
        <f>IF('Γενικές Δαπάνες'!$F$53&gt;0,ΥΠΟΛΟΓΙΣΜΟΙ!BU42,0)</f>
        <v>0</v>
      </c>
      <c r="K42" s="28"/>
      <c r="L42" s="251">
        <f>IF('Γενικές Δαπάνες'!$F$53&gt;0,0,ΥΠΟΛΟΓΙΣΜΟΙ!BL42)</f>
        <v>5.7712805787831214E-3</v>
      </c>
      <c r="M42" s="252">
        <f>IF('Γενικές Δαπάνες'!$F$53&gt;0,0,ΥΠΟΛΟΓΙΣΜΟΙ!BN42)</f>
        <v>3.3915379449294828E-3</v>
      </c>
      <c r="N42" s="252">
        <f>IF('Γενικές Δαπάνες'!$F$53&gt;0,0,ΥΠΟΛΟΓΙΣΜΟΙ!BR42)</f>
        <v>4.9780330341652424E-3</v>
      </c>
      <c r="O42" s="253">
        <f>IF('Γενικές Δαπάνες'!$F$53=0,ΥΠΟΛΟΓΙΣΜΟΙ!BV42,0)</f>
        <v>583.97</v>
      </c>
    </row>
    <row r="43" spans="1:15" x14ac:dyDescent="0.25">
      <c r="A43" s="110">
        <v>32</v>
      </c>
      <c r="B43" s="111" t="str">
        <f>+Επιχειρήσεις!B47</f>
        <v>Α</v>
      </c>
      <c r="C43" s="112" t="str">
        <f>+Επιχειρήσεις!D47</f>
        <v>ΕΠΑΓΓΕΛΜΑΤΙΑΣ</v>
      </c>
      <c r="E43" s="113">
        <f>+Επιχειρήσεις!F47</f>
        <v>1</v>
      </c>
      <c r="H43" s="240">
        <f>IF('Γενικές Δαπάνες'!$F$53&gt;0,ΥΠΟΛΟΓΙΣΜΟΙ!BG43,0)</f>
        <v>0</v>
      </c>
      <c r="I43" s="262">
        <f>IF('Γενικές Δαπάνες'!$F$53&gt;0,ΥΠΟΛΟΓΙΣΜΟΙ!BR43,0)</f>
        <v>0</v>
      </c>
      <c r="J43" s="241">
        <f>IF('Γενικές Δαπάνες'!$F$53&gt;0,ΥΠΟΛΟΓΙΣΜΟΙ!BU43,0)</f>
        <v>0</v>
      </c>
      <c r="K43" s="28"/>
      <c r="L43" s="251">
        <f>IF('Γενικές Δαπάνες'!$F$53&gt;0,0,ΥΠΟΛΟΓΙΣΜΟΙ!BL43)</f>
        <v>5.2019578357616657E-3</v>
      </c>
      <c r="M43" s="252">
        <f>IF('Γενικές Δαπάνες'!$F$53&gt;0,0,ΥΠΟΛΟΓΙΣΜΟΙ!BN43)</f>
        <v>8.7306917394224318E-3</v>
      </c>
      <c r="N43" s="252">
        <f>IF('Γενικές Δαπάνες'!$F$53&gt;0,0,ΥΠΟΛΟΓΙΣΜΟΙ!BR43)</f>
        <v>6.3782024703152541E-3</v>
      </c>
      <c r="O43" s="253">
        <f>IF('Γενικές Δαπάνες'!$F$53=0,ΥΠΟΛΟΓΙΣΜΟΙ!BV43,0)</f>
        <v>631.1400000000001</v>
      </c>
    </row>
    <row r="44" spans="1:15" x14ac:dyDescent="0.25">
      <c r="A44" s="110">
        <v>33</v>
      </c>
      <c r="B44" s="111" t="str">
        <f>+Επιχειρήσεις!B48</f>
        <v>Α</v>
      </c>
      <c r="C44" s="112" t="str">
        <f>+Επιχειρήσεις!D48</f>
        <v>ΕΠΑΓΓΕΛΜΑΤΙΑΣ</v>
      </c>
      <c r="E44" s="113">
        <f>+Επιχειρήσεις!F48</f>
        <v>1</v>
      </c>
      <c r="H44" s="240">
        <f>IF('Γενικές Δαπάνες'!$F$53&gt;0,ΥΠΟΛΟΓΙΣΜΟΙ!BG44,0)</f>
        <v>0</v>
      </c>
      <c r="I44" s="262">
        <f>IF('Γενικές Δαπάνες'!$F$53&gt;0,ΥΠΟΛΟΓΙΣΜΟΙ!BR44,0)</f>
        <v>0</v>
      </c>
      <c r="J44" s="241">
        <f>IF('Γενικές Δαπάνες'!$F$53&gt;0,ΥΠΟΛΟΓΙΣΜΟΙ!BU44,0)</f>
        <v>0</v>
      </c>
      <c r="K44" s="28"/>
      <c r="L44" s="251">
        <f>IF('Γενικές Δαπάνες'!$F$53&gt;0,0,ΥΠΟΛΟΓΙΣΜΟΙ!BL44)</f>
        <v>1.9880669048053766E-3</v>
      </c>
      <c r="M44" s="252">
        <f>IF('Γενικές Δαπάνες'!$F$53&gt;0,0,ΥΠΟΛΟΓΙΣΜΟΙ!BN44)</f>
        <v>0</v>
      </c>
      <c r="N44" s="252">
        <f>IF('Γενικές Δαπάνες'!$F$53&gt;0,0,ΥΠΟΛΟΓΙΣΜΟΙ!BR44)</f>
        <v>1.3253779365369177E-3</v>
      </c>
      <c r="O44" s="253">
        <f>IF('Γενικές Δαπάνες'!$F$53=0,ΥΠΟΛΟΓΙΣΜΟΙ!BV44,0)</f>
        <v>179.59</v>
      </c>
    </row>
    <row r="45" spans="1:15" x14ac:dyDescent="0.25">
      <c r="A45" s="110">
        <v>34</v>
      </c>
      <c r="B45" s="111" t="str">
        <f>+Επιχειρήσεις!B49</f>
        <v>Α</v>
      </c>
      <c r="C45" s="112" t="str">
        <f>+Επιχειρήσεις!D49</f>
        <v>ΕΠΑΓΓΕΛΜΑΤΙΑΣ</v>
      </c>
      <c r="E45" s="113">
        <f>+Επιχειρήσεις!F49</f>
        <v>1</v>
      </c>
      <c r="H45" s="240">
        <f>IF('Γενικές Δαπάνες'!$F$53&gt;0,ΥΠΟΛΟΓΙΣΜΟΙ!BG45,0)</f>
        <v>0</v>
      </c>
      <c r="I45" s="262">
        <f>IF('Γενικές Δαπάνες'!$F$53&gt;0,ΥΠΟΛΟΓΙΣΜΟΙ!BR45,0)</f>
        <v>0</v>
      </c>
      <c r="J45" s="241">
        <f>IF('Γενικές Δαπάνες'!$F$53&gt;0,ΥΠΟΛΟΓΙΣΜΟΙ!BU45,0)</f>
        <v>0</v>
      </c>
      <c r="K45" s="28"/>
      <c r="L45" s="251">
        <f>IF('Γενικές Δαπάνες'!$F$53&gt;0,0,ΥΠΟΛΟΓΙΣΜΟΙ!BL45)</f>
        <v>3.9542773505153303E-3</v>
      </c>
      <c r="M45" s="252">
        <f>IF('Γενικές Δαπάνες'!$F$53&gt;0,0,ΥΠΟΛΟΓΙΣΜΟΙ!BN45)</f>
        <v>1.2458025520483546E-2</v>
      </c>
      <c r="N45" s="252">
        <f>IF('Γενικές Δαπάνες'!$F$53&gt;0,0,ΥΠΟΛΟΓΙΣΜΟΙ!BR45)</f>
        <v>6.7888600738380683E-3</v>
      </c>
      <c r="O45" s="253">
        <f>IF('Γενικές Δαπάνες'!$F$53=0,ΥΠΟΛΟΓΙΣΜΟΙ!BV45,0)</f>
        <v>587.26</v>
      </c>
    </row>
    <row r="46" spans="1:15" x14ac:dyDescent="0.25">
      <c r="A46" s="110">
        <v>35</v>
      </c>
      <c r="B46" s="111" t="str">
        <f>+Επιχειρήσεις!B50</f>
        <v>Α</v>
      </c>
      <c r="C46" s="112" t="str">
        <f>+Επιχειρήσεις!D50</f>
        <v>ΕΠΑΓΓΕΛΜΑΤΙΑΣ</v>
      </c>
      <c r="E46" s="113">
        <f>+Επιχειρήσεις!F50</f>
        <v>1</v>
      </c>
      <c r="H46" s="240">
        <f>IF('Γενικές Δαπάνες'!$F$53&gt;0,ΥΠΟΛΟΓΙΣΜΟΙ!BG46,0)</f>
        <v>0</v>
      </c>
      <c r="I46" s="262">
        <f>IF('Γενικές Δαπάνες'!$F$53&gt;0,ΥΠΟΛΟΓΙΣΜΟΙ!BR46,0)</f>
        <v>0</v>
      </c>
      <c r="J46" s="241">
        <f>IF('Γενικές Δαπάνες'!$F$53&gt;0,ΥΠΟΛΟΓΙΣΜΟΙ!BU46,0)</f>
        <v>0</v>
      </c>
      <c r="K46" s="28"/>
      <c r="L46" s="251">
        <f>IF('Γενικές Δαπάνες'!$F$53&gt;0,0,ΥΠΟΛΟΓΙΣΜΟΙ!BL46)</f>
        <v>7.2498271060567497E-3</v>
      </c>
      <c r="M46" s="252">
        <f>IF('Γενικές Δαπάνες'!$F$53&gt;0,0,ΥΠΟΛΟΓΙΣΜΟΙ!BN46)</f>
        <v>9.9731363331094693E-3</v>
      </c>
      <c r="N46" s="252">
        <f>IF('Γενικές Δαπάνες'!$F$53&gt;0,0,ΥΠΟΛΟΓΙΣΜΟΙ!BR46)</f>
        <v>8.1575968484076562E-3</v>
      </c>
      <c r="O46" s="253">
        <f>IF('Γενικές Δαπάνες'!$F$53=0,ΥΠΟΛΟΓΙΣΜΟΙ!BV46,0)</f>
        <v>839.07</v>
      </c>
    </row>
    <row r="47" spans="1:15" x14ac:dyDescent="0.25">
      <c r="A47" s="110">
        <v>36</v>
      </c>
      <c r="B47" s="111" t="str">
        <f>+Επιχειρήσεις!B51</f>
        <v>Α</v>
      </c>
      <c r="C47" s="112" t="str">
        <f>+Επιχειρήσεις!D51</f>
        <v>ΕΠΑΓΓΕΛΜΑΤΙΑΣ</v>
      </c>
      <c r="E47" s="113">
        <f>+Επιχειρήσεις!F51</f>
        <v>1</v>
      </c>
      <c r="H47" s="240">
        <f>IF('Γενικές Δαπάνες'!$F$53&gt;0,ΥΠΟΛΟΓΙΣΜΟΙ!BG47,0)</f>
        <v>0</v>
      </c>
      <c r="I47" s="262">
        <f>IF('Γενικές Δαπάνες'!$F$53&gt;0,ΥΠΟΛΟΓΙΣΜΟΙ!BR47,0)</f>
        <v>0</v>
      </c>
      <c r="J47" s="241">
        <f>IF('Γενικές Δαπάνες'!$F$53&gt;0,ΥΠΟΛΟΓΙΣΜΟΙ!BU47,0)</f>
        <v>0</v>
      </c>
      <c r="K47" s="28"/>
      <c r="L47" s="251">
        <f>IF('Γενικές Δαπάνες'!$F$53&gt;0,0,ΥΠΟΛΟΓΙΣΜΟΙ!BL47)</f>
        <v>1.6039331069040524E-2</v>
      </c>
      <c r="M47" s="252">
        <f>IF('Γενικές Δαπάνες'!$F$53&gt;0,0,ΥΠΟΛΟΓΙΣΜΟΙ!BN47)</f>
        <v>1.1215580926796507E-2</v>
      </c>
      <c r="N47" s="252">
        <f>IF('Γενικές Δαπάνες'!$F$53&gt;0,0,ΥΠΟΛΟΓΙΣΜΟΙ!BR47)</f>
        <v>1.4431414354959185E-2</v>
      </c>
      <c r="O47" s="253">
        <f>IF('Γενικές Δαπάνες'!$F$53=0,ΥΠΟΛΟΓΙΣΜΟΙ!BV47,0)</f>
        <v>1655.9999999999998</v>
      </c>
    </row>
    <row r="48" spans="1:15" x14ac:dyDescent="0.25">
      <c r="A48" s="110">
        <v>37</v>
      </c>
      <c r="B48" s="111" t="str">
        <f>+Επιχειρήσεις!B52</f>
        <v>Α</v>
      </c>
      <c r="C48" s="112" t="str">
        <f>+Επιχειρήσεις!D52</f>
        <v>ΕΠΑΓΓΕΛΜΑΤΙΑΣ</v>
      </c>
      <c r="E48" s="113">
        <f>+Επιχειρήσεις!F52</f>
        <v>1</v>
      </c>
      <c r="H48" s="240">
        <f>IF('Γενικές Δαπάνες'!$F$53&gt;0,ΥΠΟΛΟΓΙΣΜΟΙ!BG48,0)</f>
        <v>0</v>
      </c>
      <c r="I48" s="262">
        <f>IF('Γενικές Δαπάνες'!$F$53&gt;0,ΥΠΟΛΟΓΙΣΜΟΙ!BR48,0)</f>
        <v>0</v>
      </c>
      <c r="J48" s="241">
        <f>IF('Γενικές Δαπάνες'!$F$53&gt;0,ΥΠΟΛΟΓΙΣΜΟΙ!BU48,0)</f>
        <v>0</v>
      </c>
      <c r="K48" s="28"/>
      <c r="L48" s="251">
        <f>IF('Γενικές Δαπάνες'!$F$53&gt;0,0,ΥΠΟΛΟΓΙΣΜΟΙ!BL48)</f>
        <v>6.0548679090865476E-3</v>
      </c>
      <c r="M48" s="252">
        <f>IF('Γενικές Δαπάνες'!$F$53&gt;0,0,ΥΠΟΛΟΓΙΣΜΟΙ!BN48)</f>
        <v>1.8670248488918736E-2</v>
      </c>
      <c r="N48" s="252">
        <f>IF('Γενικές Δαπάνες'!$F$53&gt;0,0,ΥΠΟΛΟΓΙΣΜΟΙ!BR48)</f>
        <v>1.025999476903061E-2</v>
      </c>
      <c r="O48" s="253">
        <f>IF('Γενικές Δαπάνες'!$F$53=0,ΥΠΟΛΟΓΙΣΜΟΙ!BV48,0)</f>
        <v>891.73</v>
      </c>
    </row>
    <row r="49" spans="1:15" x14ac:dyDescent="0.25">
      <c r="A49" s="110">
        <v>38</v>
      </c>
      <c r="B49" s="111" t="str">
        <f>+Επιχειρήσεις!B53</f>
        <v>Α</v>
      </c>
      <c r="C49" s="112" t="str">
        <f>+Επιχειρήσεις!D53</f>
        <v>ΕΠΑΓΓΕΛΜΑΤΙΑΣ</v>
      </c>
      <c r="E49" s="113">
        <f>+Επιχειρήσεις!F53</f>
        <v>2</v>
      </c>
      <c r="H49" s="240">
        <f>IF('Γενικές Δαπάνες'!$F$53&gt;0,ΥΠΟΛΟΓΙΣΜΟΙ!BG49,0)</f>
        <v>0</v>
      </c>
      <c r="I49" s="262">
        <f>IF('Γενικές Δαπάνες'!$F$53&gt;0,ΥΠΟΛΟΓΙΣΜΟΙ!BR49,0)</f>
        <v>0</v>
      </c>
      <c r="J49" s="241">
        <f>IF('Γενικές Δαπάνες'!$F$53&gt;0,ΥΠΟΛΟΓΙΣΜΟΙ!BU49,0)</f>
        <v>0</v>
      </c>
      <c r="K49" s="28"/>
      <c r="L49" s="251">
        <f>IF('Γενικές Δαπάνες'!$F$53&gt;0,0,ΥΠΟΛΟΓΙΣΜΟΙ!BL49)</f>
        <v>4.3052566148160856E-3</v>
      </c>
      <c r="M49" s="252">
        <f>IF('Γενικές Δαπάνες'!$F$53&gt;0,0,ΥΠΟΛΟΓΙΣΜΟΙ!BN49)</f>
        <v>2.5184687709872396E-3</v>
      </c>
      <c r="N49" s="252">
        <f>IF('Γενικές Δαπάνες'!$F$53&gt;0,0,ΥΠΟΛΟΓΙΣΜΟΙ!BR49)</f>
        <v>3.7096606668731366E-3</v>
      </c>
      <c r="O49" s="253">
        <f>IF('Γενικές Δαπάνες'!$F$53=0,ΥΠΟΛΟΓΙΣΜΟΙ!BV49,0)</f>
        <v>435.41999999999996</v>
      </c>
    </row>
    <row r="50" spans="1:15" x14ac:dyDescent="0.25">
      <c r="A50" s="110">
        <v>39</v>
      </c>
      <c r="B50" s="111" t="str">
        <f>+Επιχειρήσεις!B54</f>
        <v>Α</v>
      </c>
      <c r="C50" s="112" t="str">
        <f>+Επιχειρήσεις!D54</f>
        <v>ΕΠΑΓΓΕΛΜΑΤΙΑΣ</v>
      </c>
      <c r="E50" s="113">
        <f>+Επιχειρήσεις!F54</f>
        <v>2</v>
      </c>
      <c r="H50" s="240">
        <f>IF('Γενικές Δαπάνες'!$F$53&gt;0,ΥΠΟΛΟΓΙΣΜΟΙ!BG50,0)</f>
        <v>0</v>
      </c>
      <c r="I50" s="262">
        <f>IF('Γενικές Δαπάνες'!$F$53&gt;0,ΥΠΟΛΟΓΙΣΜΟΙ!BR50,0)</f>
        <v>0</v>
      </c>
      <c r="J50" s="241">
        <f>IF('Γενικές Δαπάνες'!$F$53&gt;0,ΥΠΟΛΟΓΙΣΜΟΙ!BU50,0)</f>
        <v>0</v>
      </c>
      <c r="K50" s="28"/>
      <c r="L50" s="251">
        <f>IF('Γενικές Δαπάνες'!$F$53&gt;0,0,ΥΠΟΛΟΓΙΣΜΟΙ!BL50)</f>
        <v>4.3644864810192027E-3</v>
      </c>
      <c r="M50" s="252">
        <f>IF('Γενικές Δαπάνες'!$F$53&gt;0,0,ΥΠΟΛΟΓΙΣΜΟΙ!BN50)</f>
        <v>1.2760241773002014E-3</v>
      </c>
      <c r="N50" s="252">
        <f>IF('Γενικές Δαπάνες'!$F$53&gt;0,0,ΥΠΟΛΟΓΙΣΜΟΙ!BR50)</f>
        <v>3.3349990464462023E-3</v>
      </c>
      <c r="O50" s="253">
        <f>IF('Γενικές Δαπάνες'!$F$53=0,ΥΠΟΛΟΓΙΣΜΟΙ!BV50,0)</f>
        <v>417.82</v>
      </c>
    </row>
    <row r="51" spans="1:15" x14ac:dyDescent="0.25">
      <c r="A51" s="110">
        <v>40</v>
      </c>
      <c r="B51" s="111" t="str">
        <f>+Επιχειρήσεις!B55</f>
        <v>Α</v>
      </c>
      <c r="C51" s="112" t="str">
        <f>+Επιχειρήσεις!D55</f>
        <v>ΕΠΑΓΓΕΛΜΑΤΙΑΣ</v>
      </c>
      <c r="E51" s="113">
        <f>+Επιχειρήσεις!F55</f>
        <v>1</v>
      </c>
      <c r="H51" s="240">
        <f>IF('Γενικές Δαπάνες'!$F$53&gt;0,ΥΠΟΛΟΓΙΣΜΟΙ!BG51,0)</f>
        <v>0</v>
      </c>
      <c r="I51" s="262">
        <f>IF('Γενικές Δαπάνες'!$F$53&gt;0,ΥΠΟΛΟΓΙΣΜΟΙ!BR51,0)</f>
        <v>0</v>
      </c>
      <c r="J51" s="241">
        <f>IF('Γενικές Δαπάνες'!$F$53&gt;0,ΥΠΟΛΟΓΙΣΜΟΙ!BU51,0)</f>
        <v>0</v>
      </c>
      <c r="K51" s="28"/>
      <c r="L51" s="251">
        <f>IF('Γενικές Δαπάνες'!$F$53&gt;0,0,ΥΠΟΛΟΓΙΣΜΟΙ!BL51)</f>
        <v>3.4990144069821636E-3</v>
      </c>
      <c r="M51" s="252">
        <f>IF('Γενικές Δαπάνες'!$F$53&gt;0,0,ΥΠΟΛΟΓΙΣΜΟΙ!BN51)</f>
        <v>1.2760241773002014E-3</v>
      </c>
      <c r="N51" s="252">
        <f>IF('Γενικές Δαπάνες'!$F$53&gt;0,0,ΥΠΟΛΟΓΙΣΜΟΙ!BR51)</f>
        <v>2.7580176637548429E-3</v>
      </c>
      <c r="O51" s="253">
        <f>IF('Γενικές Δαπάνες'!$F$53=0,ΥΠΟΛΟΓΙΣΜΟΙ!BV51,0)</f>
        <v>339.65</v>
      </c>
    </row>
    <row r="52" spans="1:15" x14ac:dyDescent="0.25">
      <c r="A52" s="110">
        <v>41</v>
      </c>
      <c r="B52" s="111" t="str">
        <f>+Επιχειρήσεις!B56</f>
        <v>Α</v>
      </c>
      <c r="C52" s="112" t="str">
        <f>+Επιχειρήσεις!D56</f>
        <v>ΕΠΑΓΓΕΛΜΑΤΙΑΣ</v>
      </c>
      <c r="E52" s="113">
        <f>+Επιχειρήσεις!F56</f>
        <v>1</v>
      </c>
      <c r="H52" s="240">
        <f>IF('Γενικές Δαπάνες'!$F$53&gt;0,ΥΠΟΛΟΓΙΣΜΟΙ!BG52,0)</f>
        <v>0</v>
      </c>
      <c r="I52" s="262">
        <f>IF('Γενικές Δαπάνες'!$F$53&gt;0,ΥΠΟΛΟΓΙΣΜΟΙ!BR52,0)</f>
        <v>0</v>
      </c>
      <c r="J52" s="241">
        <f>IF('Γενικές Δαπάνες'!$F$53&gt;0,ΥΠΟΛΟΓΙΣΜΟΙ!BU52,0)</f>
        <v>0</v>
      </c>
      <c r="K52" s="28"/>
      <c r="L52" s="251">
        <f>IF('Γενικές Δαπάνες'!$F$53&gt;0,0,ΥΠΟΛΟΓΙΣΜΟΙ!BL52)</f>
        <v>3.7867023285401598E-3</v>
      </c>
      <c r="M52" s="252">
        <f>IF('Γενικές Δαπάνες'!$F$53&gt;0,0,ΥΠΟΛΟΓΙΣΜΟΙ!BN52)</f>
        <v>1.2458025520483546E-2</v>
      </c>
      <c r="N52" s="252">
        <f>IF('Γενικές Δαπάνες'!$F$53&gt;0,0,ΥΠΟΛΟΓΙΣΜΟΙ!BR52)</f>
        <v>6.6771433925212889E-3</v>
      </c>
      <c r="O52" s="253">
        <f>IF('Γενικές Δαπάνες'!$F$53=0,ΥΠΟΛΟΓΙΣΜΟΙ!BV52,0)</f>
        <v>572.12999999999988</v>
      </c>
    </row>
    <row r="53" spans="1:15" x14ac:dyDescent="0.25">
      <c r="A53" s="110">
        <v>42</v>
      </c>
      <c r="B53" s="111" t="str">
        <f>+Επιχειρήσεις!B57</f>
        <v>Α</v>
      </c>
      <c r="C53" s="112" t="str">
        <f>+Επιχειρήσεις!D57</f>
        <v>ΕΠΑΓΓΕΛΜΑΤΙΑΣ</v>
      </c>
      <c r="E53" s="113">
        <f>+Επιχειρήσεις!F57</f>
        <v>1</v>
      </c>
      <c r="H53" s="240">
        <f>IF('Γενικές Δαπάνες'!$F$53&gt;0,ΥΠΟΛΟΓΙΣΜΟΙ!BG53,0)</f>
        <v>0</v>
      </c>
      <c r="I53" s="262">
        <f>IF('Γενικές Δαπάνες'!$F$53&gt;0,ΥΠΟΛΟΓΙΣΜΟΙ!BR53,0)</f>
        <v>0</v>
      </c>
      <c r="J53" s="241">
        <f>IF('Γενικές Δαπάνες'!$F$53&gt;0,ΥΠΟΛΟΓΙΣΜΟΙ!BU53,0)</f>
        <v>0</v>
      </c>
      <c r="K53" s="28"/>
      <c r="L53" s="251">
        <f>IF('Γενικές Δαπάνες'!$F$53&gt;0,0,ΥΠΟΛΟΓΙΣΜΟΙ!BL53)</f>
        <v>4.2842332046463408E-3</v>
      </c>
      <c r="M53" s="252">
        <f>IF('Γενικές Δαπάνες'!$F$53&gt;0,0,ΥΠΟΛΟΓΙΣΜΟΙ!BN53)</f>
        <v>6.2458025520483549E-3</v>
      </c>
      <c r="N53" s="252">
        <f>IF('Γενικές Δαπάνες'!$F$53&gt;0,0,ΥΠΟΛΟΓΙΣΜΟΙ!BR53)</f>
        <v>4.9380896537803455E-3</v>
      </c>
      <c r="O53" s="253">
        <f>IF('Γενικές Δαπάνες'!$F$53=0,ΥΠΟΛΟΓΙΣΜΟΙ!BV53,0)</f>
        <v>502.34</v>
      </c>
    </row>
    <row r="54" spans="1:15" x14ac:dyDescent="0.25">
      <c r="A54" s="110">
        <v>43</v>
      </c>
      <c r="B54" s="111" t="str">
        <f>+Επιχειρήσεις!B58</f>
        <v>Α</v>
      </c>
      <c r="C54" s="112" t="str">
        <f>+Επιχειρήσεις!D58</f>
        <v>ΕΠΑΓΓΕΛΜΑΤΙΑΣ</v>
      </c>
      <c r="E54" s="113">
        <f>+Επιχειρήσεις!F58</f>
        <v>1</v>
      </c>
      <c r="H54" s="240">
        <f>IF('Γενικές Δαπάνες'!$F$53&gt;0,ΥΠΟΛΟΓΙΣΜΟΙ!BG54,0)</f>
        <v>0</v>
      </c>
      <c r="I54" s="262">
        <f>IF('Γενικές Δαπάνες'!$F$53&gt;0,ΥΠΟΛΟΓΙΣΜΟΙ!BR54,0)</f>
        <v>0</v>
      </c>
      <c r="J54" s="241">
        <f>IF('Γενικές Δαπάνες'!$F$53&gt;0,ΥΠΟΛΟΓΙΣΜΟΙ!BU54,0)</f>
        <v>0</v>
      </c>
      <c r="K54" s="28"/>
      <c r="L54" s="251">
        <f>IF('Γενικές Δαπάνες'!$F$53&gt;0,0,ΥΠΟΛΟΓΙΣΜΟΙ!BL54)</f>
        <v>6.5666530677964043E-3</v>
      </c>
      <c r="M54" s="252">
        <f>IF('Γενικές Δαπάνες'!$F$53&gt;0,0,ΥΠΟΛΟΓΙΣΜΟΙ!BN54)</f>
        <v>6.2458025520483549E-3</v>
      </c>
      <c r="N54" s="252">
        <f>IF('Γενικές Δαπάνες'!$F$53&gt;0,0,ΥΠΟΛΟΓΙΣΜΟΙ!BR54)</f>
        <v>6.4597028958803884E-3</v>
      </c>
      <c r="O54" s="253">
        <f>IF('Γενικές Δαπάνες'!$F$53=0,ΥΠΟΛΟΓΙΣΜΟΙ!BV54,0)</f>
        <v>708.53</v>
      </c>
    </row>
    <row r="55" spans="1:15" x14ac:dyDescent="0.25">
      <c r="A55" s="110">
        <v>44</v>
      </c>
      <c r="B55" s="111" t="str">
        <f>+Επιχειρήσεις!B59</f>
        <v>Α</v>
      </c>
      <c r="C55" s="112" t="str">
        <f>+Επιχειρήσεις!D59</f>
        <v>ΕΠΑΓΓΕΛΜΑΤΙΑΣ</v>
      </c>
      <c r="E55" s="113">
        <f>+Επιχειρήσεις!F59</f>
        <v>2</v>
      </c>
      <c r="H55" s="240">
        <f>IF('Γενικές Δαπάνες'!$F$53&gt;0,ΥΠΟΛΟΓΙΣΜΟΙ!BG55,0)</f>
        <v>0</v>
      </c>
      <c r="I55" s="262">
        <f>IF('Γενικές Δαπάνες'!$F$53&gt;0,ΥΠΟΛΟΓΙΣΜΟΙ!BR55,0)</f>
        <v>0</v>
      </c>
      <c r="J55" s="241">
        <f>IF('Γενικές Δαπάνες'!$F$53&gt;0,ΥΠΟΛΟΓΙΣΜΟΙ!BU55,0)</f>
        <v>0</v>
      </c>
      <c r="K55" s="28"/>
      <c r="L55" s="251">
        <f>IF('Γενικές Δαπάνες'!$F$53&gt;0,0,ΥΠΟΛΟΓΙΣΜΟΙ!BL55)</f>
        <v>4.308192085431397E-3</v>
      </c>
      <c r="M55" s="252">
        <f>IF('Γενικές Δαπάνες'!$F$53&gt;0,0,ΥΠΟΛΟΓΙΣΜΟΙ!BN55)</f>
        <v>2.5184687709872396E-3</v>
      </c>
      <c r="N55" s="252">
        <f>IF('Γενικές Δαπάνες'!$F$53&gt;0,0,ΥΠΟΛΟΓΙΣΜΟΙ!BR55)</f>
        <v>3.7116176472833441E-3</v>
      </c>
      <c r="O55" s="253">
        <f>IF('Γενικές Δαπάνες'!$F$53=0,ΥΠΟΛΟΓΙΣΜΟΙ!BV55,0)</f>
        <v>435.67999999999995</v>
      </c>
    </row>
    <row r="56" spans="1:15" x14ac:dyDescent="0.25">
      <c r="A56" s="110">
        <v>45</v>
      </c>
      <c r="B56" s="111" t="str">
        <f>+Επιχειρήσεις!B60</f>
        <v>Α</v>
      </c>
      <c r="C56" s="112" t="str">
        <f>+Επιχειρήσεις!D60</f>
        <v>ΕΠΑΓΓΕΛΜΑΤΙΑΣ</v>
      </c>
      <c r="E56" s="113">
        <f>+Επιχειρήσεις!F60</f>
        <v>2</v>
      </c>
      <c r="H56" s="240">
        <f>IF('Γενικές Δαπάνες'!$F$53&gt;0,ΥΠΟΛΟΓΙΣΜΟΙ!BG56,0)</f>
        <v>0</v>
      </c>
      <c r="I56" s="262">
        <f>IF('Γενικές Δαπάνες'!$F$53&gt;0,ΥΠΟΛΟΓΙΣΜΟΙ!BR56,0)</f>
        <v>0</v>
      </c>
      <c r="J56" s="241">
        <f>IF('Γενικές Δαπάνες'!$F$53&gt;0,ΥΠΟΛΟΓΙΣΜΟΙ!BU56,0)</f>
        <v>0</v>
      </c>
      <c r="K56" s="28"/>
      <c r="L56" s="251">
        <f>IF('Γενικές Δαπάνες'!$F$53&gt;0,0,ΥΠΟΛΟΓΙΣΜΟΙ!BL56)</f>
        <v>4.6546868027196302E-3</v>
      </c>
      <c r="M56" s="252">
        <f>IF('Γενικές Δαπάνες'!$F$53&gt;0,0,ΥΠΟΛΟΓΙΣΜΟΙ!BN56)</f>
        <v>5.0033579583613165E-3</v>
      </c>
      <c r="N56" s="252">
        <f>IF('Γενικές Δαπάνες'!$F$53&gt;0,0,ΥΠΟΛΟΓΙΣΜΟΙ!BR56)</f>
        <v>4.7709105212668593E-3</v>
      </c>
      <c r="O56" s="253">
        <f>IF('Γενικές Δαπάνες'!$F$53=0,ΥΠΟΛΟΓΙΣΜΟΙ!BV56,0)</f>
        <v>512.87</v>
      </c>
    </row>
    <row r="57" spans="1:15" x14ac:dyDescent="0.25">
      <c r="A57" s="110">
        <v>46</v>
      </c>
      <c r="B57" s="111" t="str">
        <f>+Επιχειρήσεις!B61</f>
        <v>Α</v>
      </c>
      <c r="C57" s="112" t="str">
        <f>+Επιχειρήσεις!D61</f>
        <v>ΕΠΑΓΓΕΛΜΑΤΙΑΣ</v>
      </c>
      <c r="E57" s="113">
        <f>+Επιχειρήσεις!F61</f>
        <v>1</v>
      </c>
      <c r="H57" s="240">
        <f>IF('Γενικές Δαπάνες'!$F$53&gt;0,ΥΠΟΛΟΓΙΣΜΟΙ!BG57,0)</f>
        <v>0</v>
      </c>
      <c r="I57" s="262">
        <f>IF('Γενικές Δαπάνες'!$F$53&gt;0,ΥΠΟΛΟΓΙΣΜΟΙ!BR57,0)</f>
        <v>0</v>
      </c>
      <c r="J57" s="241">
        <f>IF('Γενικές Δαπάνες'!$F$53&gt;0,ΥΠΟΛΟΓΙΣΜΟΙ!BU57,0)</f>
        <v>0</v>
      </c>
      <c r="K57" s="28"/>
      <c r="L57" s="251">
        <f>IF('Γενικές Δαπάνες'!$F$53&gt;0,0,ΥΠΟΛΟΓΙΣΜΟΙ!BL57)</f>
        <v>5.1207283049688199E-3</v>
      </c>
      <c r="M57" s="252">
        <f>IF('Γενικές Δαπάνες'!$F$53&gt;0,0,ΥΠΟΛΟΓΙΣΜΟΙ!BN57)</f>
        <v>8.7306917394224318E-3</v>
      </c>
      <c r="N57" s="252">
        <f>IF('Γενικές Δαπάνες'!$F$53&gt;0,0,ΥΠΟΛΟΓΙΣΜΟΙ!BR57)</f>
        <v>6.3240494497866897E-3</v>
      </c>
      <c r="O57" s="253">
        <f>IF('Γενικές Δαπάνες'!$F$53=0,ΥΠΟΛΟΓΙΣΜΟΙ!BV57,0)</f>
        <v>623.80000000000007</v>
      </c>
    </row>
    <row r="58" spans="1:15" x14ac:dyDescent="0.25">
      <c r="A58" s="110">
        <v>47</v>
      </c>
      <c r="B58" s="111" t="str">
        <f>+Επιχειρήσεις!B62</f>
        <v>Α</v>
      </c>
      <c r="C58" s="112" t="str">
        <f>+Επιχειρήσεις!D62</f>
        <v>ΕΠΑΓΓΕΛΜΑΤΙΑΣ</v>
      </c>
      <c r="E58" s="113">
        <f>+Επιχειρήσεις!F62</f>
        <v>1</v>
      </c>
      <c r="H58" s="240">
        <f>IF('Γενικές Δαπάνες'!$F$53&gt;0,ΥΠΟΛΟΓΙΣΜΟΙ!BG58,0)</f>
        <v>0</v>
      </c>
      <c r="I58" s="262">
        <f>IF('Γενικές Δαπάνες'!$F$53&gt;0,ΥΠΟΛΟΓΙΣΜΟΙ!BR58,0)</f>
        <v>0</v>
      </c>
      <c r="J58" s="241">
        <f>IF('Γενικές Δαπάνες'!$F$53&gt;0,ΥΠΟΛΟΓΙΣΜΟΙ!BU58,0)</f>
        <v>0</v>
      </c>
      <c r="K58" s="28"/>
      <c r="L58" s="251">
        <f>IF('Γενικές Δαπάνες'!$F$53&gt;0,0,ΥΠΟΛΟΓΙΣΜΟΙ!BL58)</f>
        <v>1.9108988505521728E-3</v>
      </c>
      <c r="M58" s="252">
        <f>IF('Γενικές Δαπάνες'!$F$53&gt;0,0,ΥΠΟΛΟΓΙΣΜΟΙ!BN58)</f>
        <v>0</v>
      </c>
      <c r="N58" s="252">
        <f>IF('Γενικές Δαπάνες'!$F$53&gt;0,0,ΥΠΟΛΟΓΙΣΜΟΙ!BR58)</f>
        <v>1.2739325670347819E-3</v>
      </c>
      <c r="O58" s="253">
        <f>IF('Γενικές Δαπάνες'!$F$53=0,ΥΠΟΛΟΓΙΣΜΟΙ!BV58,0)</f>
        <v>172.62</v>
      </c>
    </row>
    <row r="59" spans="1:15" x14ac:dyDescent="0.25">
      <c r="A59" s="110">
        <v>48</v>
      </c>
      <c r="B59" s="111" t="str">
        <f>+Επιχειρήσεις!B63</f>
        <v>Α</v>
      </c>
      <c r="C59" s="112" t="str">
        <f>+Επιχειρήσεις!D63</f>
        <v>ΕΠΑΓΓΕΛΜΑΤΙΑΣ</v>
      </c>
      <c r="E59" s="113">
        <f>+Επιχειρήσεις!F63</f>
        <v>1</v>
      </c>
      <c r="H59" s="240">
        <f>IF('Γενικές Δαπάνες'!$F$53&gt;0,ΥΠΟΛΟΓΙΣΜΟΙ!BG59,0)</f>
        <v>0</v>
      </c>
      <c r="I59" s="262">
        <f>IF('Γενικές Δαπάνες'!$F$53&gt;0,ΥΠΟΛΟΓΙΣΜΟΙ!BR59,0)</f>
        <v>0</v>
      </c>
      <c r="J59" s="241">
        <f>IF('Γενικές Δαπάνες'!$F$53&gt;0,ΥΠΟΛΟΓΙΣΜΟΙ!BU59,0)</f>
        <v>0</v>
      </c>
      <c r="K59" s="28"/>
      <c r="L59" s="251">
        <f>IF('Γενικές Δαπάνες'!$F$53&gt;0,0,ΥΠΟΛΟΓΙΣΜΟΙ!BL59)</f>
        <v>7.2498271060567497E-3</v>
      </c>
      <c r="M59" s="252">
        <f>IF('Γενικές Δαπάνες'!$F$53&gt;0,0,ΥΠΟΛΟΓΙΣΜΟΙ!BN59)</f>
        <v>8.4284754869039628E-3</v>
      </c>
      <c r="N59" s="252">
        <f>IF('Γενικές Δαπάνες'!$F$53&gt;0,0,ΥΠΟΛΟΓΙΣΜΟΙ!BR59)</f>
        <v>7.6427098996724868E-3</v>
      </c>
      <c r="O59" s="253">
        <f>IF('Γενικές Δαπάνες'!$F$53=0,ΥΠΟΛΟΓΙΣΜΟΙ!BV59,0)</f>
        <v>810.55</v>
      </c>
    </row>
    <row r="60" spans="1:15" x14ac:dyDescent="0.25">
      <c r="A60" s="110">
        <v>49</v>
      </c>
      <c r="B60" s="111" t="str">
        <f>+Επιχειρήσεις!B64</f>
        <v>Α</v>
      </c>
      <c r="C60" s="112" t="str">
        <f>+Επιχειρήσεις!D64</f>
        <v>ΕΠΑΓΓΕΛΜΑΤΙΑΣ</v>
      </c>
      <c r="E60" s="113">
        <f>+Επιχειρήσεις!F64</f>
        <v>1</v>
      </c>
      <c r="H60" s="240">
        <f>IF('Γενικές Δαπάνες'!$F$53&gt;0,ΥΠΟΛΟΓΙΣΜΟΙ!BG60,0)</f>
        <v>0</v>
      </c>
      <c r="I60" s="262">
        <f>IF('Γενικές Δαπάνες'!$F$53&gt;0,ΥΠΟΛΟΓΙΣΜΟΙ!BR60,0)</f>
        <v>0</v>
      </c>
      <c r="J60" s="241">
        <f>IF('Γενικές Δαπάνες'!$F$53&gt;0,ΥΠΟΛΟΓΙΣΜΟΙ!BU60,0)</f>
        <v>0</v>
      </c>
      <c r="K60" s="28"/>
      <c r="L60" s="251">
        <f>IF('Γενικές Δαπάνες'!$F$53&gt;0,0,ΥΠΟΛΟΓΙΣΜΟΙ!BL60)</f>
        <v>1.8249659400921301E-2</v>
      </c>
      <c r="M60" s="252">
        <f>IF('Γενικές Δαπάνες'!$F$53&gt;0,0,ΥΠΟΛΟΓΙΣΜΟΙ!BN60)</f>
        <v>6.7494963062458028E-3</v>
      </c>
      <c r="N60" s="252">
        <f>IF('Γενικές Δαπάνες'!$F$53&gt;0,0,ΥΠΟΛΟΓΙΣΜΟΙ!BR60)</f>
        <v>1.4416271702696134E-2</v>
      </c>
      <c r="O60" s="253">
        <f>IF('Γενικές Δαπάνες'!$F$53=0,ΥΠΟΛΟΓΙΣΜΟΙ!BV60,0)</f>
        <v>1773.18</v>
      </c>
    </row>
    <row r="61" spans="1:15" x14ac:dyDescent="0.25">
      <c r="A61" s="110">
        <v>50</v>
      </c>
      <c r="B61" s="111" t="str">
        <f>+Επιχειρήσεις!B65</f>
        <v>Α</v>
      </c>
      <c r="C61" s="112" t="str">
        <f>+Επιχειρήσεις!D65</f>
        <v>ΕΠΑΓΓΕΛΜΑΤΙΑΣ</v>
      </c>
      <c r="E61" s="113">
        <f>+Επιχειρήσεις!F65</f>
        <v>2</v>
      </c>
      <c r="H61" s="240">
        <f>IF('Γενικές Δαπάνες'!$F$53&gt;0,ΥΠΟΛΟΓΙΣΜΟΙ!BG61,0)</f>
        <v>0</v>
      </c>
      <c r="I61" s="262">
        <f>IF('Γενικές Δαπάνες'!$F$53&gt;0,ΥΠΟΛΟΓΙΣΜΟΙ!BR61,0)</f>
        <v>0</v>
      </c>
      <c r="J61" s="241">
        <f>IF('Γενικές Δαπάνες'!$F$53&gt;0,ΥΠΟΛΟΓΙΣΜΟΙ!BU61,0)</f>
        <v>0</v>
      </c>
      <c r="K61" s="28"/>
      <c r="L61" s="251">
        <f>IF('Γενικές Δαπάνες'!$F$53&gt;0,0,ΥΠΟΛΟΓΙΣΜΟΙ!BL61)</f>
        <v>6.4671467312298492E-3</v>
      </c>
      <c r="M61" s="252">
        <f>IF('Γενικές Δαπάνες'!$F$53&gt;0,0,ΥΠΟΛΟΓΙΣΜΟΙ!BN61)</f>
        <v>7.5889858965748824E-3</v>
      </c>
      <c r="N61" s="252">
        <f>IF('Γενικές Δαπάνες'!$F$53&gt;0,0,ΥΠΟΛΟΓΙΣΜΟΙ!BR61)</f>
        <v>6.8410931196781939E-3</v>
      </c>
      <c r="O61" s="253">
        <f>IF('Γενικές Δαπάνες'!$F$53=0,ΥΠΟΛΟΓΙΣΜΟΙ!BV61,0)</f>
        <v>724.34</v>
      </c>
    </row>
    <row r="62" spans="1:15" x14ac:dyDescent="0.25">
      <c r="A62" s="110">
        <v>51</v>
      </c>
      <c r="B62" s="111" t="str">
        <f>+Επιχειρήσεις!B66</f>
        <v>Α</v>
      </c>
      <c r="C62" s="112" t="str">
        <f>+Επιχειρήσεις!D66</f>
        <v>ΕΠΑΓΓΕΛΜΑΤΙΑΣ</v>
      </c>
      <c r="E62" s="113">
        <f>+Επιχειρήσεις!F66</f>
        <v>2</v>
      </c>
      <c r="H62" s="240">
        <f>IF('Γενικές Δαπάνες'!$F$53&gt;0,ΥΠΟΛΟΓΙΣΜΟΙ!BG62,0)</f>
        <v>0</v>
      </c>
      <c r="I62" s="262">
        <f>IF('Γενικές Δαπάνες'!$F$53&gt;0,ΥΠΟΛΟΓΙΣΜΟΙ!BR62,0)</f>
        <v>0</v>
      </c>
      <c r="J62" s="241">
        <f>IF('Γενικές Δαπάνες'!$F$53&gt;0,ΥΠΟΛΟΓΙΣΜΟΙ!BU62,0)</f>
        <v>0</v>
      </c>
      <c r="K62" s="28"/>
      <c r="L62" s="251">
        <f>IF('Γενικές Δαπάνες'!$F$53&gt;0,0,ΥΠΟΛΟΓΙΣΜΟΙ!BL62)</f>
        <v>4.171989415859073E-3</v>
      </c>
      <c r="M62" s="252">
        <f>IF('Γενικές Δαπάνες'!$F$53&gt;0,0,ΥΠΟΛΟΓΙΣΜΟΙ!BN62)</f>
        <v>1.2625923438549362E-2</v>
      </c>
      <c r="N62" s="252">
        <f>IF('Γενικές Δαπάνες'!$F$53&gt;0,0,ΥΠΟΛΟΓΙΣΜΟΙ!BR62)</f>
        <v>6.9899674234225025E-3</v>
      </c>
      <c r="O62" s="253">
        <f>IF('Γενικές Δαπάνες'!$F$53=0,ΥΠΟΛΟΓΙΣΜΟΙ!BV62,0)</f>
        <v>610.04</v>
      </c>
    </row>
    <row r="63" spans="1:15" x14ac:dyDescent="0.25">
      <c r="A63" s="110">
        <v>52</v>
      </c>
      <c r="B63" s="111" t="str">
        <f>+Επιχειρήσεις!B67</f>
        <v>Α</v>
      </c>
      <c r="C63" s="112" t="str">
        <f>+Επιχειρήσεις!D67</f>
        <v>ΕΠΑΓΓΕΛΜΑΤΙΑΣ</v>
      </c>
      <c r="E63" s="113">
        <f>+Επιχειρήσεις!F67</f>
        <v>1</v>
      </c>
      <c r="H63" s="240">
        <f>IF('Γενικές Δαπάνες'!$F$53&gt;0,ΥΠΟΛΟΓΙΣΜΟΙ!BG63,0)</f>
        <v>0</v>
      </c>
      <c r="I63" s="262">
        <f>IF('Γενικές Δαπάνες'!$F$53&gt;0,ΥΠΟΛΟΓΙΣΜΟΙ!BR63,0)</f>
        <v>0</v>
      </c>
      <c r="J63" s="241">
        <f>IF('Γενικές Δαπάνες'!$F$53&gt;0,ΥΠΟΛΟΓΙΣΜΟΙ!BU63,0)</f>
        <v>0</v>
      </c>
      <c r="K63" s="28"/>
      <c r="L63" s="251">
        <f>IF('Γενικές Δαπάνες'!$F$53&gt;0,0,ΥΠΟΛΟΓΙΣΜΟΙ!BL63)</f>
        <v>5.3102638768187937E-3</v>
      </c>
      <c r="M63" s="252">
        <f>IF('Γενικές Δαπάνες'!$F$53&gt;0,0,ΥΠΟΛΟΓΙΣΜΟΙ!BN63)</f>
        <v>1.712558764271323E-3</v>
      </c>
      <c r="N63" s="252">
        <f>IF('Γενικές Δαπάνες'!$F$53&gt;0,0,ΥΠΟΛΟΓΙΣΜΟΙ!BR63)</f>
        <v>4.1110288393029701E-3</v>
      </c>
      <c r="O63" s="253">
        <f>IF('Γενικές Δαπάνες'!$F$53=0,ΥΠΟΛΟΓΙΣΜΟΙ!BV63,0)</f>
        <v>511.31999999999994</v>
      </c>
    </row>
    <row r="64" spans="1:15" x14ac:dyDescent="0.25">
      <c r="A64" s="110">
        <v>53</v>
      </c>
      <c r="B64" s="111" t="str">
        <f>+Επιχειρήσεις!B68</f>
        <v>Α</v>
      </c>
      <c r="C64" s="112" t="str">
        <f>+Επιχειρήσεις!D68</f>
        <v>ΕΠΑΓΓΕΛΜΑΤΙΑΣ</v>
      </c>
      <c r="E64" s="113">
        <f>+Επιχειρήσεις!F68</f>
        <v>1</v>
      </c>
      <c r="H64" s="240">
        <f>IF('Γενικές Δαπάνες'!$F$53&gt;0,ΥΠΟΛΟΓΙΣΜΟΙ!BG64,0)</f>
        <v>0</v>
      </c>
      <c r="I64" s="262">
        <f>IF('Γενικές Δαπάνες'!$F$53&gt;0,ΥΠΟΛΟΓΙΣΜΟΙ!BR64,0)</f>
        <v>0</v>
      </c>
      <c r="J64" s="241">
        <f>IF('Γενικές Δαπάνες'!$F$53&gt;0,ΥΠΟΛΟΓΙΣΜΟΙ!BU64,0)</f>
        <v>0</v>
      </c>
      <c r="K64" s="28"/>
      <c r="L64" s="251">
        <f>IF('Γενικές Δαπάνες'!$F$53&gt;0,0,ΥΠΟΛΟΓΙΣΜΟΙ!BL64)</f>
        <v>5.1410356876670314E-3</v>
      </c>
      <c r="M64" s="252">
        <f>IF('Γενικές Δαπάνες'!$F$53&gt;0,0,ΥΠΟΛΟΓΙΣΜΟΙ!BN64)</f>
        <v>6.3801208865010069E-4</v>
      </c>
      <c r="N64" s="252">
        <f>IF('Γενικές Δαπάνες'!$F$53&gt;0,0,ΥΠΟΛΟΓΙΣΜΟΙ!BR64)</f>
        <v>3.6400278213280547E-3</v>
      </c>
      <c r="O64" s="253">
        <f>IF('Γενικές Δαπάνες'!$F$53=0,ΥΠΟΛΟΓΙΣΜΟΙ!BV64,0)</f>
        <v>476.19</v>
      </c>
    </row>
    <row r="65" spans="1:15" x14ac:dyDescent="0.25">
      <c r="A65" s="110">
        <v>54</v>
      </c>
      <c r="B65" s="111" t="str">
        <f>+Επιχειρήσεις!B69</f>
        <v>Α</v>
      </c>
      <c r="C65" s="112" t="str">
        <f>+Επιχειρήσεις!D69</f>
        <v>ΕΠΑΓΓΕΛΜΑΤΙΑΣ</v>
      </c>
      <c r="E65" s="113">
        <f>+Επιχειρήσεις!F69</f>
        <v>1</v>
      </c>
      <c r="H65" s="240">
        <f>IF('Γενικές Δαπάνες'!$F$53&gt;0,ΥΠΟΛΟΓΙΣΜΟΙ!BG65,0)</f>
        <v>0</v>
      </c>
      <c r="I65" s="262">
        <f>IF('Γενικές Δαπάνες'!$F$53&gt;0,ΥΠΟΛΟΓΙΣΜΟΙ!BR65,0)</f>
        <v>0</v>
      </c>
      <c r="J65" s="241">
        <f>IF('Γενικές Δαπάνες'!$F$53&gt;0,ΥΠΟΛΟΓΙΣΜΟΙ!BU65,0)</f>
        <v>0</v>
      </c>
      <c r="K65" s="28"/>
      <c r="L65" s="251">
        <f>IF('Γενικές Δαπάνες'!$F$53&gt;0,0,ΥΠΟΛΟΓΙΣΜΟΙ!BL65)</f>
        <v>3.2729255462754093E-3</v>
      </c>
      <c r="M65" s="252">
        <f>IF('Γενικές Δαπάνες'!$F$53&gt;0,0,ΥΠΟΛΟΓΙΣΜΟΙ!BN65)</f>
        <v>1.2760241773002014E-3</v>
      </c>
      <c r="N65" s="252">
        <f>IF('Γενικές Δαπάνες'!$F$53&gt;0,0,ΥΠΟΛΟΓΙΣΜΟΙ!BR65)</f>
        <v>2.6072917566170068E-3</v>
      </c>
      <c r="O65" s="253">
        <f>IF('Γενικές Δαπάνες'!$F$53=0,ΥΠΟΛΟΓΙΣΜΟΙ!BV65,0)</f>
        <v>319.21999999999997</v>
      </c>
    </row>
    <row r="66" spans="1:15" x14ac:dyDescent="0.25">
      <c r="A66" s="110">
        <v>55</v>
      </c>
      <c r="B66" s="111" t="str">
        <f>+Επιχειρήσεις!B70</f>
        <v>Α</v>
      </c>
      <c r="C66" s="112" t="str">
        <f>+Επιχειρήσεις!D70</f>
        <v>ΕΠΑΓΓΕΛΜΑΤΙΑΣ</v>
      </c>
      <c r="E66" s="113">
        <f>+Επιχειρήσεις!F70</f>
        <v>1</v>
      </c>
      <c r="H66" s="240">
        <f>IF('Γενικές Δαπάνες'!$F$53&gt;0,ΥΠΟΛΟΓΙΣΜΟΙ!BG66,0)</f>
        <v>0</v>
      </c>
      <c r="I66" s="262">
        <f>IF('Γενικές Δαπάνες'!$F$53&gt;0,ΥΠΟΛΟΓΙΣΜΟΙ!BR66,0)</f>
        <v>0</v>
      </c>
      <c r="J66" s="241">
        <f>IF('Γενικές Δαπάνες'!$F$53&gt;0,ΥΠΟΛΟΓΙΣΜΟΙ!BU66,0)</f>
        <v>0</v>
      </c>
      <c r="K66" s="28"/>
      <c r="L66" s="251">
        <f>IF('Γενικές Δαπάνες'!$F$53&gt;0,0,ΥΠΟΛΟΓΙΣΜΟΙ!BL66)</f>
        <v>6.3149714744674887E-3</v>
      </c>
      <c r="M66" s="252">
        <f>IF('Γενικές Δαπάνες'!$F$53&gt;0,0,ΥΠΟΛΟΓΙΣΜΟΙ!BN66)</f>
        <v>1.2458025520483546E-2</v>
      </c>
      <c r="N66" s="252">
        <f>IF('Γενικές Δαπάνες'!$F$53&gt;0,0,ΥΠΟΛΟΓΙΣΜΟΙ!BR66)</f>
        <v>8.3626561564728412E-3</v>
      </c>
      <c r="O66" s="253">
        <f>IF('Γενικές Δαπάνες'!$F$53=0,ΥΠΟΛΟΓΙΣΜΟΙ!BV66,0)</f>
        <v>800.51</v>
      </c>
    </row>
    <row r="67" spans="1:15" x14ac:dyDescent="0.25">
      <c r="A67" s="110">
        <v>56</v>
      </c>
      <c r="B67" s="111" t="str">
        <f>+Επιχειρήσεις!B71</f>
        <v>Α</v>
      </c>
      <c r="C67" s="112" t="str">
        <f>+Επιχειρήσεις!D71</f>
        <v>ΕΠΑΓΓΕΛΜΑΤΙΑΣ</v>
      </c>
      <c r="E67" s="113">
        <f>+Επιχειρήσεις!F71</f>
        <v>2</v>
      </c>
      <c r="H67" s="240">
        <f>IF('Γενικές Δαπάνες'!$F$53&gt;0,ΥΠΟΛΟΓΙΣΜΟΙ!BG67,0)</f>
        <v>0</v>
      </c>
      <c r="I67" s="262">
        <f>IF('Γενικές Δαπάνες'!$F$53&gt;0,ΥΠΟΛΟΓΙΣΜΟΙ!BR67,0)</f>
        <v>0</v>
      </c>
      <c r="J67" s="241">
        <f>IF('Γενικές Δαπάνες'!$F$53&gt;0,ΥΠΟΛΟΓΙΣΜΟΙ!BU67,0)</f>
        <v>0</v>
      </c>
      <c r="K67" s="28"/>
      <c r="L67" s="251">
        <f>IF('Γενικές Δαπάνες'!$F$53&gt;0,0,ΥΠΟΛΟΓΙΣΜΟΙ!BL67)</f>
        <v>5.0012970386456176E-2</v>
      </c>
      <c r="M67" s="252">
        <f>IF('Γενικές Δαπάνες'!$F$53&gt;0,0,ΥΠΟΛΟΓΙΣΜΟΙ!BN67)</f>
        <v>6.2458025520483549E-3</v>
      </c>
      <c r="N67" s="252">
        <f>IF('Γενικές Δαπάνες'!$F$53&gt;0,0,ΥΠΟΛΟΓΙΣΜΟΙ!BR67)</f>
        <v>3.5423914441653569E-2</v>
      </c>
      <c r="O67" s="253">
        <f>IF('Γενικές Δαπάνες'!$F$53=0,ΥΠΟΛΟΓΙΣΜΟΙ!BV67,0)</f>
        <v>4633.18</v>
      </c>
    </row>
    <row r="68" spans="1:15" x14ac:dyDescent="0.25">
      <c r="A68" s="110">
        <v>57</v>
      </c>
      <c r="B68" s="111" t="str">
        <f>+Επιχειρήσεις!B72</f>
        <v>Α</v>
      </c>
      <c r="C68" s="112" t="str">
        <f>+Επιχειρήσεις!D72</f>
        <v>ΕΠΑΓΓΕΛΜΑΤΙΑΣ</v>
      </c>
      <c r="E68" s="113">
        <f>+Επιχειρήσεις!F72</f>
        <v>2</v>
      </c>
      <c r="H68" s="240">
        <f>IF('Γενικές Δαπάνες'!$F$53&gt;0,ΥΠΟΛΟΓΙΣΜΟΙ!BG68,0)</f>
        <v>0</v>
      </c>
      <c r="I68" s="262">
        <f>IF('Γενικές Δαπάνες'!$F$53&gt;0,ΥΠΟΛΟΓΙΣΜΟΙ!BR68,0)</f>
        <v>0</v>
      </c>
      <c r="J68" s="241">
        <f>IF('Γενικές Δαπάνες'!$F$53&gt;0,ΥΠΟΛΟΓΙΣΜΟΙ!BU68,0)</f>
        <v>0</v>
      </c>
      <c r="K68" s="28"/>
      <c r="L68" s="251">
        <f>IF('Γενικές Δαπάνες'!$F$53&gt;0,0,ΥΠΟΛΟΓΙΣΜΟΙ!BL68)</f>
        <v>8.7060096510128207E-3</v>
      </c>
      <c r="M68" s="252">
        <f>IF('Γενικές Δαπάνες'!$F$53&gt;0,0,ΥΠΟΛΟΓΙΣΜΟΙ!BN68)</f>
        <v>6.2458025520483549E-3</v>
      </c>
      <c r="N68" s="252">
        <f>IF('Γενικές Δαπάνες'!$F$53&gt;0,0,ΥΠΟΛΟΓΙΣΜΟΙ!BR68)</f>
        <v>7.8859406180246654E-3</v>
      </c>
      <c r="O68" s="253">
        <f>IF('Γενικές Δαπάνες'!$F$53=0,ΥΠΟΛΟΓΙΣΜΟΙ!BV68,0)</f>
        <v>901.78</v>
      </c>
    </row>
    <row r="69" spans="1:15" x14ac:dyDescent="0.25">
      <c r="A69" s="110">
        <v>58</v>
      </c>
      <c r="B69" s="111" t="str">
        <f>+Επιχειρήσεις!B73</f>
        <v>Α</v>
      </c>
      <c r="C69" s="112" t="str">
        <f>+Επιχειρήσεις!D73</f>
        <v>ΕΠΑΓΓΕΛΜΑΤΙΑΣ</v>
      </c>
      <c r="E69" s="113">
        <f>+Επιχειρήσεις!F73</f>
        <v>1</v>
      </c>
      <c r="H69" s="240">
        <f>IF('Γενικές Δαπάνες'!$F$53&gt;0,ΥΠΟΛΟΓΙΣΜΟΙ!BG69,0)</f>
        <v>0</v>
      </c>
      <c r="I69" s="262">
        <f>IF('Γενικές Δαπάνες'!$F$53&gt;0,ΥΠΟΛΟΓΙΣΜΟΙ!BR69,0)</f>
        <v>0</v>
      </c>
      <c r="J69" s="241">
        <f>IF('Γενικές Δαπάνες'!$F$53&gt;0,ΥΠΟΛΟΓΙΣΜΟΙ!BU69,0)</f>
        <v>0</v>
      </c>
      <c r="K69" s="28"/>
      <c r="L69" s="251">
        <f>IF('Γενικές Δαπάνες'!$F$53&gt;0,0,ΥΠΟΛΟΓΙΣΜΟΙ!BL69)</f>
        <v>5.8085107803965089E-3</v>
      </c>
      <c r="M69" s="252">
        <f>IF('Γενικές Δαπάνες'!$F$53&gt;0,0,ΥΠΟΛΟΓΙΣΜΟΙ!BN69)</f>
        <v>1.712558764271323E-3</v>
      </c>
      <c r="N69" s="252">
        <f>IF('Γενικές Δαπάνες'!$F$53&gt;0,0,ΥΠΟΛΟΓΙΣΜΟΙ!BR69)</f>
        <v>4.4431934416881138E-3</v>
      </c>
      <c r="O69" s="253">
        <f>IF('Γενικές Δαπάνες'!$F$53=0,ΥΠΟΛΟΓΙΣΜΟΙ!BV69,0)</f>
        <v>556.32999999999993</v>
      </c>
    </row>
    <row r="70" spans="1:15" x14ac:dyDescent="0.25">
      <c r="A70" s="110">
        <v>59</v>
      </c>
      <c r="B70" s="111" t="str">
        <f>+Επιχειρήσεις!B74</f>
        <v>Α</v>
      </c>
      <c r="C70" s="112" t="str">
        <f>+Επιχειρήσεις!D74</f>
        <v>ΕΠΑΓΓΕΛΜΑΤΙΑΣ</v>
      </c>
      <c r="E70" s="113">
        <f>+Επιχειρήσεις!F74</f>
        <v>1</v>
      </c>
      <c r="H70" s="240">
        <f>IF('Γενικές Δαπάνες'!$F$53&gt;0,ΥΠΟΛΟΓΙΣΜΟΙ!BG70,0)</f>
        <v>0</v>
      </c>
      <c r="I70" s="262">
        <f>IF('Γενικές Δαπάνες'!$F$53&gt;0,ΥΠΟΛΟΓΙΣΜΟΙ!BR70,0)</f>
        <v>0</v>
      </c>
      <c r="J70" s="241">
        <f>IF('Γενικές Δαπάνες'!$F$53&gt;0,ΥΠΟΛΟΓΙΣΜΟΙ!BU70,0)</f>
        <v>0</v>
      </c>
      <c r="K70" s="28"/>
      <c r="L70" s="251">
        <f>IF('Γενικές Δαπάνες'!$F$53&gt;0,0,ΥΠΟΛΟΓΙΣΜΟΙ!BL70)</f>
        <v>5.8051262166134735E-3</v>
      </c>
      <c r="M70" s="252">
        <f>IF('Γενικές Δαπάνες'!$F$53&gt;0,0,ΥΠΟΛΟΓΙΣΜΟΙ!BN70)</f>
        <v>3.3915379449294828E-3</v>
      </c>
      <c r="N70" s="252">
        <f>IF('Γενικές Δαπάνες'!$F$53&gt;0,0,ΥΠΟΛΟΓΙΣΜΟΙ!BR70)</f>
        <v>5.0005967927188102E-3</v>
      </c>
      <c r="O70" s="253">
        <f>IF('Γενικές Δαπάνες'!$F$53=0,ΥΠΟΛΟΓΙΣΜΟΙ!BV70,0)</f>
        <v>587.03</v>
      </c>
    </row>
    <row r="71" spans="1:15" x14ac:dyDescent="0.25">
      <c r="A71" s="110">
        <v>60</v>
      </c>
      <c r="B71" s="111" t="str">
        <f>+Επιχειρήσεις!B75</f>
        <v>Α</v>
      </c>
      <c r="C71" s="112" t="str">
        <f>+Επιχειρήσεις!D75</f>
        <v>ΕΠΑΓΓΕΛΜΑΤΙΑΣ</v>
      </c>
      <c r="E71" s="113">
        <f>+Επιχειρήσεις!F75</f>
        <v>1</v>
      </c>
      <c r="H71" s="240">
        <f>IF('Γενικές Δαπάνες'!$F$53&gt;0,ΥΠΟΛΟΓΙΣΜΟΙ!BG71,0)</f>
        <v>0</v>
      </c>
      <c r="I71" s="262">
        <f>IF('Γενικές Δαπάνες'!$F$53&gt;0,ΥΠΟΛΟΓΙΣΜΟΙ!BR71,0)</f>
        <v>0</v>
      </c>
      <c r="J71" s="241">
        <f>IF('Γενικές Δαπάνες'!$F$53&gt;0,ΥΠΟΛΟΓΙΣΜΟΙ!BU71,0)</f>
        <v>0</v>
      </c>
      <c r="K71" s="28"/>
      <c r="L71" s="251">
        <f>IF('Γενικές Δαπάνες'!$F$53&gt;0,0,ΥΠΟΛΟΓΙΣΜΟΙ!BL71)</f>
        <v>5.1748813254973844E-3</v>
      </c>
      <c r="M71" s="252">
        <f>IF('Γενικές Δαπάνες'!$F$53&gt;0,0,ΥΠΟΛΟΓΙΣΜΟΙ!BN71)</f>
        <v>5.9100067159167224E-3</v>
      </c>
      <c r="N71" s="252">
        <f>IF('Γενικές Δαπάνες'!$F$53&gt;0,0,ΥΠΟΛΟΓΙΣΜΟΙ!BR71)</f>
        <v>5.4199231223038304E-3</v>
      </c>
      <c r="O71" s="253">
        <f>IF('Γενικές Δαπάνες'!$F$53=0,ΥΠΟΛΟΓΙΣΜΟΙ!BV71,0)</f>
        <v>576.61</v>
      </c>
    </row>
    <row r="72" spans="1:15" x14ac:dyDescent="0.25">
      <c r="A72" s="110">
        <v>61</v>
      </c>
      <c r="B72" s="111" t="str">
        <f>+Επιχειρήσεις!B76</f>
        <v>Α</v>
      </c>
      <c r="C72" s="112" t="str">
        <f>+Επιχειρήσεις!D76</f>
        <v>ΕΠΑΓΓΕΛΜΑΤΙΑΣ</v>
      </c>
      <c r="E72" s="113">
        <f>+Επιχειρήσεις!F76</f>
        <v>1</v>
      </c>
      <c r="H72" s="240">
        <f>IF('Γενικές Δαπάνες'!$F$53&gt;0,ΥΠΟΛΟΓΙΣΜΟΙ!BG72,0)</f>
        <v>0</v>
      </c>
      <c r="I72" s="262">
        <f>IF('Γενικές Δαπάνες'!$F$53&gt;0,ΥΠΟΛΟΓΙΣΜΟΙ!BR72,0)</f>
        <v>0</v>
      </c>
      <c r="J72" s="241">
        <f>IF('Γενικές Δαπάνες'!$F$53&gt;0,ΥΠΟΛΟΓΙΣΜΟΙ!BU72,0)</f>
        <v>0</v>
      </c>
      <c r="K72" s="28"/>
      <c r="L72" s="251">
        <f>IF('Γενικές Δαπάνες'!$F$53&gt;0,0,ΥΠΟΛΟΓΙΣΜΟΙ!BL72)</f>
        <v>2.3637534847222889E-3</v>
      </c>
      <c r="M72" s="252">
        <f>IF('Γενικές Δαπάνες'!$F$53&gt;0,0,ΥΠΟΛΟΓΙΣΜΟΙ!BN72)</f>
        <v>0</v>
      </c>
      <c r="N72" s="252">
        <f>IF('Γενικές Δαπάνες'!$F$53&gt;0,0,ΥΠΟΛΟΓΙΣΜΟΙ!BR72)</f>
        <v>1.5758356564815259E-3</v>
      </c>
      <c r="O72" s="253">
        <f>IF('Γενικές Δαπάνες'!$F$53=0,ΥΠΟΛΟΓΙΣΜΟΙ!BV72,0)</f>
        <v>213.52999999999997</v>
      </c>
    </row>
    <row r="73" spans="1:15" x14ac:dyDescent="0.25">
      <c r="A73" s="110">
        <v>62</v>
      </c>
      <c r="B73" s="111" t="str">
        <f>+Επιχειρήσεις!B77</f>
        <v>Α</v>
      </c>
      <c r="C73" s="112" t="str">
        <f>+Επιχειρήσεις!D77</f>
        <v>ΕΠΑΓΓΕΛΜΑΤΙΑΣ</v>
      </c>
      <c r="E73" s="113">
        <f>+Επιχειρήσεις!F77</f>
        <v>2</v>
      </c>
      <c r="H73" s="240">
        <f>IF('Γενικές Δαπάνες'!$F$53&gt;0,ΥΠΟΛΟΓΙΣΜΟΙ!BG73,0)</f>
        <v>0</v>
      </c>
      <c r="I73" s="262">
        <f>IF('Γενικές Δαπάνες'!$F$53&gt;0,ΥΠΟΛΟΓΙΣΜΟΙ!BR73,0)</f>
        <v>0</v>
      </c>
      <c r="J73" s="241">
        <f>IF('Γενικές Δαπάνες'!$F$53&gt;0,ΥΠΟΛΟΓΙΣΜΟΙ!BU73,0)</f>
        <v>0</v>
      </c>
      <c r="K73" s="28"/>
      <c r="L73" s="251">
        <f>IF('Γενικές Δαπάνες'!$F$53&gt;0,0,ΥΠΟΛΟΓΙΣΜΟΙ!BL73)</f>
        <v>7.2667499249719266E-3</v>
      </c>
      <c r="M73" s="252">
        <f>IF('Γενικές Δαπάνες'!$F$53&gt;0,0,ΥΠΟΛΟΓΙΣΜΟΙ!BN73)</f>
        <v>1.2458025520483546E-2</v>
      </c>
      <c r="N73" s="252">
        <f>IF('Γενικές Δαπάνες'!$F$53&gt;0,0,ΥΠΟΛΟΓΙΣΜΟΙ!BR73)</f>
        <v>8.9971751234758004E-3</v>
      </c>
      <c r="O73" s="253">
        <f>IF('Γενικές Δαπάνες'!$F$53=0,ΥΠΟΛΟΓΙΣΜΟΙ!BV73,0)</f>
        <v>886.4899999999999</v>
      </c>
    </row>
    <row r="74" spans="1:15" x14ac:dyDescent="0.25">
      <c r="A74" s="110">
        <v>63</v>
      </c>
      <c r="B74" s="111" t="str">
        <f>+Επιχειρήσεις!B78</f>
        <v>Α</v>
      </c>
      <c r="C74" s="112" t="str">
        <f>+Επιχειρήσεις!D78</f>
        <v>ΕΠΑΓΓΕΛΜΑΤΙΑΣ</v>
      </c>
      <c r="E74" s="113">
        <f>+Επιχειρήσεις!F78</f>
        <v>2</v>
      </c>
      <c r="H74" s="240">
        <f>IF('Γενικές Δαπάνες'!$F$53&gt;0,ΥΠΟΛΟΓΙΣΜΟΙ!BG74,0)</f>
        <v>0</v>
      </c>
      <c r="I74" s="262">
        <f>IF('Γενικές Δαπάνες'!$F$53&gt;0,ΥΠΟΛΟΓΙΣΜΟΙ!BR74,0)</f>
        <v>0</v>
      </c>
      <c r="J74" s="241">
        <f>IF('Γενικές Δαπάνες'!$F$53&gt;0,ΥΠΟΛΟΓΙΣΜΟΙ!BU74,0)</f>
        <v>0</v>
      </c>
      <c r="K74" s="28"/>
      <c r="L74" s="251">
        <f>IF('Γενικές Δαπάνες'!$F$53&gt;0,0,ΥΠΟΛΟΓΙΣΜΟΙ!BL74)</f>
        <v>6.4671467312298492E-3</v>
      </c>
      <c r="M74" s="252">
        <f>IF('Γενικές Δαπάνες'!$F$53&gt;0,0,ΥΠΟΛΟΓΙΣΜΟΙ!BN74)</f>
        <v>9.9731363331094693E-3</v>
      </c>
      <c r="N74" s="252">
        <f>IF('Γενικές Δαπάνες'!$F$53&gt;0,0,ΥΠΟΛΟΓΙΣΜΟΙ!BR74)</f>
        <v>7.6358099318563884E-3</v>
      </c>
      <c r="O74" s="253">
        <f>IF('Γενικές Δαπάνες'!$F$53=0,ΥΠΟΛΟΓΙΣΜΟΙ!BV74,0)</f>
        <v>768.36</v>
      </c>
    </row>
    <row r="75" spans="1:15" x14ac:dyDescent="0.25">
      <c r="A75" s="110">
        <v>64</v>
      </c>
      <c r="B75" s="111" t="str">
        <f>+Επιχειρήσεις!B79</f>
        <v>Α</v>
      </c>
      <c r="C75" s="112" t="str">
        <f>+Επιχειρήσεις!D79</f>
        <v>ΕΠΑΓΓΕΛΜΑΤΙΑΣ</v>
      </c>
      <c r="E75" s="113">
        <f>+Επιχειρήσεις!F79</f>
        <v>1</v>
      </c>
      <c r="H75" s="240">
        <f>IF('Γενικές Δαπάνες'!$F$53&gt;0,ΥΠΟΛΟΓΙΣΜΟΙ!BG75,0)</f>
        <v>0</v>
      </c>
      <c r="I75" s="262">
        <f>IF('Γενικές Δαπάνες'!$F$53&gt;0,ΥΠΟΛΟΓΙΣΜΟΙ!BR75,0)</f>
        <v>0</v>
      </c>
      <c r="J75" s="241">
        <f>IF('Γενικές Δαπάνες'!$F$53&gt;0,ΥΠΟΛΟΓΙΣΜΟΙ!BU75,0)</f>
        <v>0</v>
      </c>
      <c r="K75" s="28"/>
      <c r="L75" s="251">
        <f>IF('Γενικές Δαπάνες'!$F$53&gt;0,0,ΥΠΟΛΟΓΙΣΜΟΙ!BL75)</f>
        <v>5.1114207545654728E-3</v>
      </c>
      <c r="M75" s="252">
        <f>IF('Γενικές Δαπάνες'!$F$53&gt;0,0,ΥΠΟΛΟΓΙΣΜΟΙ!BN75)</f>
        <v>1.1215580926796507E-2</v>
      </c>
      <c r="N75" s="252">
        <f>IF('Γενικές Δαπάνες'!$F$53&gt;0,0,ΥΠΟΛΟΓΙΣΜΟΙ!BR75)</f>
        <v>7.1461408119758178E-3</v>
      </c>
      <c r="O75" s="253">
        <f>IF('Γενικές Δαπάνες'!$F$53=0,ΥΠΟΛΟΓΙΣΜΟΙ!BV75,0)</f>
        <v>668.83999999999992</v>
      </c>
    </row>
    <row r="76" spans="1:15" x14ac:dyDescent="0.25">
      <c r="A76" s="110">
        <v>65</v>
      </c>
      <c r="B76" s="111" t="str">
        <f>+Επιχειρήσεις!B80</f>
        <v>Α</v>
      </c>
      <c r="C76" s="112" t="str">
        <f>+Επιχειρήσεις!D80</f>
        <v>ΕΠΑΓΓΕΛΜΑΤΙΑΣ</v>
      </c>
      <c r="E76" s="113">
        <f>+Επιχειρήσεις!F80</f>
        <v>1</v>
      </c>
      <c r="H76" s="240">
        <f>IF('Γενικές Δαπάνες'!$F$53&gt;0,ΥΠΟΛΟΓΙΣΜΟΙ!BG76,0)</f>
        <v>0</v>
      </c>
      <c r="I76" s="262">
        <f>IF('Γενικές Δαπάνες'!$F$53&gt;0,ΥΠΟΛΟΓΙΣΜΟΙ!BR76,0)</f>
        <v>0</v>
      </c>
      <c r="J76" s="241">
        <f>IF('Γενικές Δαπάνες'!$F$53&gt;0,ΥΠΟΛΟΓΙΣΜΟΙ!BU76,0)</f>
        <v>0</v>
      </c>
      <c r="K76" s="28"/>
      <c r="L76" s="251">
        <f>IF('Γενικές Δαπάνες'!$F$53&gt;0,0,ΥΠΟΛΟΓΙΣΜΟΙ!BL76)</f>
        <v>5.2425726011580886E-3</v>
      </c>
      <c r="M76" s="252">
        <f>IF('Γενικές Δαπάνες'!$F$53&gt;0,0,ΥΠΟΛΟΓΙΣΜΟΙ!BN76)</f>
        <v>1.8670248488918736E-2</v>
      </c>
      <c r="N76" s="252">
        <f>IF('Γενικές Δαπάνες'!$F$53&gt;0,0,ΥΠΟΛΟΓΙΣΜΟΙ!BR76)</f>
        <v>9.7184645637449704E-3</v>
      </c>
      <c r="O76" s="253">
        <f>IF('Γενικές Δαπάνες'!$F$53=0,ΥΠΟΛΟΓΙΣΜΟΙ!BV76,0)</f>
        <v>818.35000000000014</v>
      </c>
    </row>
    <row r="77" spans="1:15" x14ac:dyDescent="0.25">
      <c r="A77" s="110">
        <v>66</v>
      </c>
      <c r="B77" s="111" t="str">
        <f>+Επιχειρήσεις!B81</f>
        <v>Α</v>
      </c>
      <c r="C77" s="112" t="str">
        <f>+Επιχειρήσεις!D81</f>
        <v>ΕΠΑΓΓΕΛΜΑΤΙΑΣ</v>
      </c>
      <c r="E77" s="113">
        <f>+Επιχειρήσεις!F81</f>
        <v>1</v>
      </c>
      <c r="H77" s="240">
        <f>IF('Γενικές Δαπάνες'!$F$53&gt;0,ΥΠΟΛΟΓΙΣΜΟΙ!BG77,0)</f>
        <v>0</v>
      </c>
      <c r="I77" s="262">
        <f>IF('Γενικές Δαπάνες'!$F$53&gt;0,ΥΠΟΛΟΓΙΣΜΟΙ!BR77,0)</f>
        <v>0</v>
      </c>
      <c r="J77" s="241">
        <f>IF('Γενικές Δαπάνες'!$F$53&gt;0,ΥΠΟΛΟΓΙΣΜΟΙ!BU77,0)</f>
        <v>0</v>
      </c>
      <c r="K77" s="28"/>
      <c r="L77" s="251">
        <f>IF('Γενικές Δαπάνες'!$F$53&gt;0,0,ΥΠΟΛΟΓΙΣΜΟΙ!BL77)</f>
        <v>5.1748813254973844E-3</v>
      </c>
      <c r="M77" s="252">
        <f>IF('Γενικές Δαπάνες'!$F$53&gt;0,0,ΥΠΟΛΟΓΙΣΜΟΙ!BN77)</f>
        <v>2.5184687709872396E-3</v>
      </c>
      <c r="N77" s="252">
        <f>IF('Γενικές Δαπάνες'!$F$53&gt;0,0,ΥΠΟΛΟΓΙΣΜΟΙ!BR77)</f>
        <v>4.2894104739940033E-3</v>
      </c>
      <c r="O77" s="253">
        <f>IF('Γενικές Δαπάνες'!$F$53=0,ΥΠΟΛΟΓΙΣΜΟΙ!BV77,0)</f>
        <v>513.97</v>
      </c>
    </row>
    <row r="78" spans="1:15" x14ac:dyDescent="0.25">
      <c r="A78" s="110">
        <v>67</v>
      </c>
      <c r="B78" s="111" t="str">
        <f>+Επιχειρήσεις!B82</f>
        <v>Α</v>
      </c>
      <c r="C78" s="112" t="str">
        <f>+Επιχειρήσεις!D82</f>
        <v>ΕΠΑΓΓΕΛΜΑΤΙΑΣ</v>
      </c>
      <c r="E78" s="113">
        <f>+Επιχειρήσεις!F82</f>
        <v>1</v>
      </c>
      <c r="H78" s="240">
        <f>IF('Γενικές Δαπάνες'!$F$53&gt;0,ΥΠΟΛΟΓΙΣΜΟΙ!BG78,0)</f>
        <v>0</v>
      </c>
      <c r="I78" s="262">
        <f>IF('Γενικές Δαπάνες'!$F$53&gt;0,ΥΠΟΛΟΓΙΣΜΟΙ!BR78,0)</f>
        <v>0</v>
      </c>
      <c r="J78" s="241">
        <f>IF('Γενικές Δαπάνες'!$F$53&gt;0,ΥΠΟΛΟΓΙΣΜΟΙ!BU78,0)</f>
        <v>0</v>
      </c>
      <c r="K78" s="28"/>
      <c r="L78" s="251">
        <f>IF('Γενικές Δαπάνες'!$F$53&gt;0,0,ΥΠΟΛΟΓΙΣΜΟΙ!BL78)</f>
        <v>5.0445756198505267E-3</v>
      </c>
      <c r="M78" s="252">
        <f>IF('Γενικές Δαπάνες'!$F$53&gt;0,0,ΥΠΟΛΟΓΙΣΜΟΙ!BN78)</f>
        <v>8.7306917394224307E-4</v>
      </c>
      <c r="N78" s="252">
        <f>IF('Γενικές Δαπάνες'!$F$53&gt;0,0,ΥΠΟΛΟΓΙΣΜΟΙ!BR78)</f>
        <v>3.6540734712144324E-3</v>
      </c>
      <c r="O78" s="253">
        <f>IF('Γενικές Δαπάνες'!$F$53=0,ΥΠΟΛΟΓΙΣΜΟΙ!BV78,0)</f>
        <v>471.81000000000006</v>
      </c>
    </row>
    <row r="79" spans="1:15" x14ac:dyDescent="0.25">
      <c r="A79" s="110">
        <v>68</v>
      </c>
      <c r="B79" s="111" t="str">
        <f>+Επιχειρήσεις!B83</f>
        <v>Α</v>
      </c>
      <c r="C79" s="112" t="str">
        <f>+Επιχειρήσεις!D83</f>
        <v>ΕΠΑΓΓΕΛΜΑΤΙΑΣ</v>
      </c>
      <c r="E79" s="113">
        <f>+Επιχειρήσεις!F83</f>
        <v>2</v>
      </c>
      <c r="H79" s="240">
        <f>IF('Γενικές Δαπάνες'!$F$53&gt;0,ΥΠΟΛΟΓΙΣΜΟΙ!BG79,0)</f>
        <v>0</v>
      </c>
      <c r="I79" s="262">
        <f>IF('Γενικές Δαπάνες'!$F$53&gt;0,ΥΠΟΛΟΓΙΣΜΟΙ!BR79,0)</f>
        <v>0</v>
      </c>
      <c r="J79" s="241">
        <f>IF('Γενικές Δαπάνες'!$F$53&gt;0,ΥΠΟΛΟΓΙΣΜΟΙ!BU79,0)</f>
        <v>0</v>
      </c>
      <c r="K79" s="28"/>
      <c r="L79" s="251">
        <f>IF('Γενικές Δαπάνες'!$F$53&gt;0,0,ΥΠΟΛΟΓΙΣΜΟΙ!BL79)</f>
        <v>1.8917290629819849E-2</v>
      </c>
      <c r="M79" s="252">
        <f>IF('Γενικές Δαπάνες'!$F$53&gt;0,0,ΥΠΟΛΟΓΙΣΜΟΙ!BN79)</f>
        <v>8.7306917394224307E-4</v>
      </c>
      <c r="N79" s="252">
        <f>IF('Γενικές Δαπάνες'!$F$53&gt;0,0,ΥΠΟΛΟΓΙΣΜΟΙ!BR79)</f>
        <v>1.2902550144527312E-2</v>
      </c>
      <c r="O79" s="253">
        <f>IF('Γενικές Δαπάνες'!$F$53=0,ΥΠΟΛΟΓΙΣΜΟΙ!BV79,0)</f>
        <v>1724.9799999999998</v>
      </c>
    </row>
    <row r="80" spans="1:15" x14ac:dyDescent="0.25">
      <c r="A80" s="110">
        <v>69</v>
      </c>
      <c r="B80" s="111" t="str">
        <f>+Επιχειρήσεις!B84</f>
        <v>Α</v>
      </c>
      <c r="C80" s="112" t="str">
        <f>+Επιχειρήσεις!D84</f>
        <v>ΕΠΑΓΓΕΛΜΑΤΙΑΣ</v>
      </c>
      <c r="E80" s="113">
        <f>+Επιχειρήσεις!F84</f>
        <v>1</v>
      </c>
      <c r="H80" s="240">
        <f>IF('Γενικές Δαπάνες'!$F$53&gt;0,ΥΠΟΛΟΓΙΣΜΟΙ!BG80,0)</f>
        <v>0</v>
      </c>
      <c r="I80" s="262">
        <f>IF('Γενικές Δαπάνες'!$F$53&gt;0,ΥΠΟΛΟΓΙΣΜΟΙ!BR80,0)</f>
        <v>0</v>
      </c>
      <c r="J80" s="241">
        <f>IF('Γενικές Δαπάνες'!$F$53&gt;0,ΥΠΟΛΟΓΙΣΜΟΙ!BU80,0)</f>
        <v>0</v>
      </c>
      <c r="K80" s="28"/>
      <c r="L80" s="251">
        <f>IF('Γενικές Δαπάνες'!$F$53&gt;0,0,ΥΠΟΛΟΓΙΣΜΟΙ!BL80)</f>
        <v>1.9768612512032591E-2</v>
      </c>
      <c r="M80" s="252">
        <f>IF('Γενικές Δαπάνες'!$F$53&gt;0,0,ΥΠΟΛΟΓΙΣΜΟΙ!BN80)</f>
        <v>8.4284754869039628E-3</v>
      </c>
      <c r="N80" s="252">
        <f>IF('Γενικές Δαπάνες'!$F$53&gt;0,0,ΥΠΟΛΟΓΙΣΜΟΙ!BR80)</f>
        <v>1.5988566836989713E-2</v>
      </c>
      <c r="O80" s="253">
        <f>IF('Γενικές Δαπάνες'!$F$53=0,ΥΠΟΛΟΓΙΣΜΟΙ!BV80,0)</f>
        <v>1941.4</v>
      </c>
    </row>
    <row r="81" spans="1:15" x14ac:dyDescent="0.25">
      <c r="A81" s="110">
        <v>70</v>
      </c>
      <c r="B81" s="111" t="str">
        <f>+Επιχειρήσεις!B85</f>
        <v>Α</v>
      </c>
      <c r="C81" s="112" t="str">
        <f>+Επιχειρήσεις!D85</f>
        <v>ΕΠΑΓΓΕΛΜΑΤΙΑΣ</v>
      </c>
      <c r="E81" s="113">
        <f>+Επιχειρήσεις!F85</f>
        <v>1</v>
      </c>
      <c r="H81" s="240">
        <f>IF('Γενικές Δαπάνες'!$F$53&gt;0,ΥΠΟΛΟΓΙΣΜΟΙ!BG81,0)</f>
        <v>0</v>
      </c>
      <c r="I81" s="262">
        <f>IF('Γενικές Δαπάνες'!$F$53&gt;0,ΥΠΟΛΟΓΙΣΜΟΙ!BR81,0)</f>
        <v>0</v>
      </c>
      <c r="J81" s="241">
        <f>IF('Γενικές Δαπάνες'!$F$53&gt;0,ΥΠΟΛΟΓΙΣΜΟΙ!BU81,0)</f>
        <v>0</v>
      </c>
      <c r="K81" s="28"/>
      <c r="L81" s="251">
        <f>IF('Γενικές Δαπάνες'!$F$53&gt;0,0,ΥΠΟΛΟΓΙΣΜΟΙ!BL81)</f>
        <v>5.2996023395569143E-3</v>
      </c>
      <c r="M81" s="252">
        <f>IF('Γενικές Δαπάνες'!$F$53&gt;0,0,ΥΠΟΛΟΓΙΣΜΟΙ!BN81)</f>
        <v>4.2310275352585632E-3</v>
      </c>
      <c r="N81" s="252">
        <f>IF('Γενικές Δαπάνες'!$F$53&gt;0,0,ΥΠΟΛΟΓΙΣΜΟΙ!BR81)</f>
        <v>4.9434107381241309E-3</v>
      </c>
      <c r="O81" s="253">
        <f>IF('Γενικές Δαπάνες'!$F$53=0,ΥΠΟΛΟΓΙΣΜΟΙ!BV81,0)</f>
        <v>556.86</v>
      </c>
    </row>
    <row r="82" spans="1:15" x14ac:dyDescent="0.25">
      <c r="A82" s="110">
        <v>71</v>
      </c>
      <c r="B82" s="111" t="str">
        <f>+Επιχειρήσεις!B86</f>
        <v>Α</v>
      </c>
      <c r="C82" s="112" t="str">
        <f>+Επιχειρήσεις!D86</f>
        <v>ΕΠΑΓΓΕΛΜΑΤΙΑΣ</v>
      </c>
      <c r="E82" s="113">
        <f>+Επιχειρήσεις!F86</f>
        <v>1</v>
      </c>
      <c r="H82" s="240">
        <f>IF('Γενικές Δαπάνες'!$F$53&gt;0,ΥΠΟΛΟΓΙΣΜΟΙ!BG82,0)</f>
        <v>0</v>
      </c>
      <c r="I82" s="262">
        <f>IF('Γενικές Δαπάνες'!$F$53&gt;0,ΥΠΟΛΟΓΙΣΜΟΙ!BR82,0)</f>
        <v>0</v>
      </c>
      <c r="J82" s="241">
        <f>IF('Γενικές Δαπάνες'!$F$53&gt;0,ΥΠΟΛΟΓΙΣΜΟΙ!BU82,0)</f>
        <v>0</v>
      </c>
      <c r="K82" s="28"/>
      <c r="L82" s="251">
        <f>IF('Γενικές Δαπάνες'!$F$53&gt;0,0,ΥΠΟΛΟΓΙΣΜΟΙ!BL82)</f>
        <v>5.8220490355286496E-3</v>
      </c>
      <c r="M82" s="252">
        <f>IF('Γενικές Δαπάνες'!$F$53&gt;0,0,ΥΠΟΛΟΓΙΣΜΟΙ!BN82)</f>
        <v>4.2310275352585632E-3</v>
      </c>
      <c r="N82" s="252">
        <f>IF('Γενικές Δαπάνες'!$F$53&gt;0,0,ΥΠΟΛΟΓΙΣΜΟΙ!BR82)</f>
        <v>5.2917085354386205E-3</v>
      </c>
      <c r="O82" s="253">
        <f>IF('Γενικές Δαπάνες'!$F$53=0,ΥΠΟΛΟΓΙΣΜΟΙ!BV82,0)</f>
        <v>604.05000000000007</v>
      </c>
    </row>
    <row r="83" spans="1:15" x14ac:dyDescent="0.25">
      <c r="A83" s="110">
        <v>72</v>
      </c>
      <c r="B83" s="111" t="str">
        <f>+Επιχειρήσεις!B87</f>
        <v>Α</v>
      </c>
      <c r="C83" s="112" t="str">
        <f>+Επιχειρήσεις!D87</f>
        <v>ΕΠΑΓΓΕΛΜΑΤΙΑΣ</v>
      </c>
      <c r="E83" s="113">
        <f>+Επιχειρήσεις!F87</f>
        <v>1</v>
      </c>
      <c r="H83" s="240">
        <f>IF('Γενικές Δαπάνες'!$F$53&gt;0,ΥΠΟΛΟΓΙΣΜΟΙ!BG83,0)</f>
        <v>0</v>
      </c>
      <c r="I83" s="262">
        <f>IF('Γενικές Δαπάνες'!$F$53&gt;0,ΥΠΟΛΟΓΙΣΜΟΙ!BR83,0)</f>
        <v>0</v>
      </c>
      <c r="J83" s="241">
        <f>IF('Γενικές Δαπάνες'!$F$53&gt;0,ΥΠΟΛΟΓΙΣΜΟΙ!BU83,0)</f>
        <v>0</v>
      </c>
      <c r="K83" s="28"/>
      <c r="L83" s="251">
        <f>IF('Γενικές Δαπάνες'!$F$53&gt;0,0,ΥΠΟΛΟΓΙΣΜΟΙ!BL83)</f>
        <v>5.8220490355286496E-3</v>
      </c>
      <c r="M83" s="252">
        <f>IF('Γενικές Δαπάνες'!$F$53&gt;0,0,ΥΠΟΛΟΓΙΣΜΟΙ!BN83)</f>
        <v>1.712558764271323E-3</v>
      </c>
      <c r="N83" s="252">
        <f>IF('Γενικές Δαπάνες'!$F$53&gt;0,0,ΥΠΟΛΟΓΙΣΜΟΙ!BR83)</f>
        <v>4.4522189451095409E-3</v>
      </c>
      <c r="O83" s="253">
        <f>IF('Γενικές Δαπάνες'!$F$53=0,ΥΠΟΛΟΓΙΣΜΟΙ!BV83,0)</f>
        <v>557.54999999999995</v>
      </c>
    </row>
    <row r="84" spans="1:15" x14ac:dyDescent="0.25">
      <c r="A84" s="110">
        <v>73</v>
      </c>
      <c r="B84" s="111" t="str">
        <f>+Επιχειρήσεις!B88</f>
        <v>Α</v>
      </c>
      <c r="C84" s="112" t="str">
        <f>+Επιχειρήσεις!D88</f>
        <v>ΕΠΑΓΓΕΛΜΑΤΙΑΣ</v>
      </c>
      <c r="E84" s="113">
        <f>+Επιχειρήσεις!F88</f>
        <v>1</v>
      </c>
      <c r="H84" s="240">
        <f>IF('Γενικές Δαπάνες'!$F$53&gt;0,ΥΠΟΛΟΓΙΣΜΟΙ!BG84,0)</f>
        <v>0</v>
      </c>
      <c r="I84" s="262">
        <f>IF('Γενικές Δαπάνες'!$F$53&gt;0,ΥΠΟΛΟΓΙΣΜΟΙ!BR84,0)</f>
        <v>0</v>
      </c>
      <c r="J84" s="241">
        <f>IF('Γενικές Δαπάνες'!$F$53&gt;0,ΥΠΟΛΟΓΙΣΜΟΙ!BU84,0)</f>
        <v>0</v>
      </c>
      <c r="K84" s="28"/>
      <c r="L84" s="251">
        <f>IF('Γενικές Δαπάνες'!$F$53&gt;0,0,ΥΠΟΛΟΓΙΣΜΟΙ!BL84)</f>
        <v>5.882971183623284E-3</v>
      </c>
      <c r="M84" s="252">
        <f>IF('Γενικές Δαπάνες'!$F$53&gt;0,0,ΥΠΟΛΟΓΙΣΜΟΙ!BN84)</f>
        <v>5.0033579583613165E-3</v>
      </c>
      <c r="N84" s="252">
        <f>IF('Γενικές Δαπάνες'!$F$53&gt;0,0,ΥΠΟΛΟΓΙΣΜΟΙ!BR84)</f>
        <v>5.5897667752026281E-3</v>
      </c>
      <c r="O84" s="253">
        <f>IF('Γενικές Δαπάνες'!$F$53=0,ΥΠΟΛΟΓΙΣΜΟΙ!BV84,0)</f>
        <v>623.83000000000004</v>
      </c>
    </row>
    <row r="85" spans="1:15" x14ac:dyDescent="0.25">
      <c r="A85" s="110">
        <v>74</v>
      </c>
      <c r="B85" s="111" t="str">
        <f>+Επιχειρήσεις!B89</f>
        <v>Α</v>
      </c>
      <c r="C85" s="112" t="str">
        <f>+Επιχειρήσεις!D89</f>
        <v>ΕΠΑΓΓΕΛΜΑΤΙΑΣ</v>
      </c>
      <c r="E85" s="113">
        <f>+Επιχειρήσεις!F89</f>
        <v>1</v>
      </c>
      <c r="H85" s="240">
        <f>IF('Γενικές Δαπάνες'!$F$53&gt;0,ΥΠΟΛΟΓΙΣΜΟΙ!BG85,0)</f>
        <v>0</v>
      </c>
      <c r="I85" s="262">
        <f>IF('Γενικές Δαπάνες'!$F$53&gt;0,ΥΠΟΛΟΓΙΣΜΟΙ!BR85,0)</f>
        <v>0</v>
      </c>
      <c r="J85" s="241">
        <f>IF('Γενικές Δαπάνες'!$F$53&gt;0,ΥΠΟΛΟΓΙΣΜΟΙ!BU85,0)</f>
        <v>0</v>
      </c>
      <c r="K85" s="28"/>
      <c r="L85" s="251">
        <f>IF('Γενικές Δαπάνες'!$F$53&gt;0,0,ΥΠΟΛΟΓΙΣΜΟΙ!BL85)</f>
        <v>3.6343969583035735E-3</v>
      </c>
      <c r="M85" s="252">
        <f>IF('Γενικές Δαπάνες'!$F$53&gt;0,0,ΥΠΟΛΟΓΙΣΜΟΙ!BN85)</f>
        <v>8.7306917394224318E-3</v>
      </c>
      <c r="N85" s="252">
        <f>IF('Γενικές Δαπάνες'!$F$53&gt;0,0,ΥΠΟΛΟΓΙΣΜΟΙ!BR85)</f>
        <v>5.3331618853431932E-3</v>
      </c>
      <c r="O85" s="253">
        <f>IF('Γενικές Δαπάνες'!$F$53=0,ΥΠΟΛΟΓΙΣΜΟΙ!BV85,0)</f>
        <v>489.53</v>
      </c>
    </row>
    <row r="86" spans="1:15" x14ac:dyDescent="0.25">
      <c r="A86" s="110">
        <v>75</v>
      </c>
      <c r="B86" s="111" t="str">
        <f>+Επιχειρήσεις!B90</f>
        <v>Α</v>
      </c>
      <c r="C86" s="112" t="str">
        <f>+Επιχειρήσεις!D90</f>
        <v>ΕΠΑΓΓΕΛΜΑΤΙΑΣ</v>
      </c>
      <c r="E86" s="113">
        <f>+Επιχειρήσεις!F90</f>
        <v>1</v>
      </c>
      <c r="H86" s="240">
        <f>IF('Γενικές Δαπάνες'!$F$53&gt;0,ΥΠΟΛΟΓΙΣΜΟΙ!BG86,0)</f>
        <v>0</v>
      </c>
      <c r="I86" s="262">
        <f>IF('Γενικές Δαπάνες'!$F$53&gt;0,ΥΠΟΛΟΓΙΣΜΟΙ!BR86,0)</f>
        <v>0</v>
      </c>
      <c r="J86" s="241">
        <f>IF('Γενικές Δαπάνες'!$F$53&gt;0,ΥΠΟΛΟΓΙΣΜΟΙ!BU86,0)</f>
        <v>0</v>
      </c>
      <c r="K86" s="28"/>
      <c r="L86" s="251">
        <f>IF('Γενικές Δαπάνες'!$F$53&gt;0,0,ΥΠΟΛΟΓΙΣΜΟΙ!BL86)</f>
        <v>1.0161892531614877E-3</v>
      </c>
      <c r="M86" s="252">
        <f>IF('Γενικές Δαπάνες'!$F$53&gt;0,0,ΥΠΟΛΟΓΙΣΜΟΙ!BN86)</f>
        <v>0</v>
      </c>
      <c r="N86" s="252">
        <f>IF('Γενικές Δαπάνες'!$F$53&gt;0,0,ΥΠΟΛΟΓΙΣΜΟΙ!BR86)</f>
        <v>6.7745950210765845E-4</v>
      </c>
      <c r="O86" s="253">
        <f>IF('Γενικές Δαπάνες'!$F$53=0,ΥΠΟΛΟΓΙΣΜΟΙ!BV86,0)</f>
        <v>91.800000000000011</v>
      </c>
    </row>
    <row r="87" spans="1:15" x14ac:dyDescent="0.25">
      <c r="A87" s="110">
        <v>76</v>
      </c>
      <c r="B87" s="111" t="str">
        <f>+Επιχειρήσεις!B91</f>
        <v>Α</v>
      </c>
      <c r="C87" s="112" t="str">
        <f>+Επιχειρήσεις!D91</f>
        <v>ΕΠΑΓΓΕΛΜΑΤΙΑΣ</v>
      </c>
      <c r="E87" s="113">
        <f>+Επιχειρήσεις!F91</f>
        <v>1</v>
      </c>
      <c r="H87" s="240">
        <f>IF('Γενικές Δαπάνες'!$F$53&gt;0,ΥΠΟΛΟΓΙΣΜΟΙ!BG87,0)</f>
        <v>0</v>
      </c>
      <c r="I87" s="262">
        <f>IF('Γενικές Δαπάνες'!$F$53&gt;0,ΥΠΟΛΟΓΙΣΜΟΙ!BR87,0)</f>
        <v>0</v>
      </c>
      <c r="J87" s="241">
        <f>IF('Γενικές Δαπάνες'!$F$53&gt;0,ΥΠΟΛΟΓΙΣΜΟΙ!BU87,0)</f>
        <v>0</v>
      </c>
      <c r="K87" s="28"/>
      <c r="L87" s="251">
        <f>IF('Γενικές Δαπάνες'!$F$53&gt;0,0,ΥΠΟΛΟΓΙΣΜΟΙ!BL87)</f>
        <v>2.7292343279004053E-3</v>
      </c>
      <c r="M87" s="252">
        <f>IF('Γενικές Δαπάνες'!$F$53&gt;0,0,ΥΠΟΛΟΓΙΣΜΟΙ!BN87)</f>
        <v>1.2458025520483546E-2</v>
      </c>
      <c r="N87" s="252">
        <f>IF('Γενικές Δαπάνες'!$F$53&gt;0,0,ΥΠΟΛΟΓΙΣΜΟΙ!BR87)</f>
        <v>5.9721647254281189E-3</v>
      </c>
      <c r="O87" s="253">
        <f>IF('Γενικές Δαπάνες'!$F$53=0,ΥΠΟΛΟΓΙΣΜΟΙ!BV87,0)</f>
        <v>476.6</v>
      </c>
    </row>
    <row r="88" spans="1:15" x14ac:dyDescent="0.25">
      <c r="A88" s="110">
        <v>77</v>
      </c>
      <c r="B88" s="111" t="str">
        <f>+Επιχειρήσεις!B92</f>
        <v>Α</v>
      </c>
      <c r="C88" s="112" t="str">
        <f>+Επιχειρήσεις!D92</f>
        <v>ΕΠΑΓΓΕΛΜΑΤΙΑΣ</v>
      </c>
      <c r="E88" s="113">
        <f>+Επιχειρήσεις!F92</f>
        <v>1</v>
      </c>
      <c r="H88" s="240">
        <f>IF('Γενικές Δαπάνες'!$F$53&gt;0,ΥΠΟΛΟΓΙΣΜΟΙ!BG88,0)</f>
        <v>0</v>
      </c>
      <c r="I88" s="262">
        <f>IF('Γενικές Δαπάνες'!$F$53&gt;0,ΥΠΟΛΟΓΙΣΜΟΙ!BR88,0)</f>
        <v>0</v>
      </c>
      <c r="J88" s="241">
        <f>IF('Γενικές Δαπάνες'!$F$53&gt;0,ΥΠΟΛΟΓΙΣΜΟΙ!BU88,0)</f>
        <v>0</v>
      </c>
      <c r="K88" s="28"/>
      <c r="L88" s="251">
        <f>IF('Γενικές Δαπάνες'!$F$53&gt;0,0,ΥΠΟΛΟΓΙΣΜΟΙ!BL88)</f>
        <v>2.2215497604451185E-3</v>
      </c>
      <c r="M88" s="252">
        <f>IF('Γενικές Δαπάνες'!$F$53&gt;0,0,ΥΠΟΛΟΓΙΣΜΟΙ!BN88)</f>
        <v>9.9731363331094693E-3</v>
      </c>
      <c r="N88" s="252">
        <f>IF('Γενικές Δαπάνες'!$F$53&gt;0,0,ΥΠΟΛΟΓΙΣΜΟΙ!BR88)</f>
        <v>4.805411951333236E-3</v>
      </c>
      <c r="O88" s="253">
        <f>IF('Γενικές Δαπάνες'!$F$53=0,ΥΠΟΛΟΓΙΣΜΟΙ!BV88,0)</f>
        <v>384.84</v>
      </c>
    </row>
    <row r="89" spans="1:15" x14ac:dyDescent="0.25">
      <c r="A89" s="110">
        <v>78</v>
      </c>
      <c r="B89" s="111" t="str">
        <f>+Επιχειρήσεις!B93</f>
        <v>Α</v>
      </c>
      <c r="C89" s="112" t="str">
        <f>+Επιχειρήσεις!D93</f>
        <v>ΕΠΑΓΓΕΛΜΑΤΙΑΣ</v>
      </c>
      <c r="E89" s="113">
        <f>+Επιχειρήσεις!F93</f>
        <v>1</v>
      </c>
      <c r="H89" s="240">
        <f>IF('Γενικές Δαπάνες'!$F$53&gt;0,ΥΠΟΛΟΓΙΣΜΟΙ!BG89,0)</f>
        <v>0</v>
      </c>
      <c r="I89" s="262">
        <f>IF('Γενικές Δαπάνες'!$F$53&gt;0,ΥΠΟΛΟΓΙΣΜΟΙ!BR89,0)</f>
        <v>0</v>
      </c>
      <c r="J89" s="241">
        <f>IF('Γενικές Δαπάνες'!$F$53&gt;0,ΥΠΟΛΟΓΙΣΜΟΙ!BU89,0)</f>
        <v>0</v>
      </c>
      <c r="K89" s="28"/>
      <c r="L89" s="251">
        <f>IF('Γενικές Δαπάνες'!$F$53&gt;0,0,ΥΠΟΛΟΓΙΣΜΟΙ!BL89)</f>
        <v>3.4042466210571767E-3</v>
      </c>
      <c r="M89" s="252">
        <f>IF('Γενικές Δαπάνες'!$F$53&gt;0,0,ΥΠΟΛΟΓΙΣΜΟΙ!BN89)</f>
        <v>1.1215580926796507E-2</v>
      </c>
      <c r="N89" s="252">
        <f>IF('Γενικές Δαπάνες'!$F$53&gt;0,0,ΥΠΟΛΟΓΙΣΜΟΙ!BR89)</f>
        <v>6.0080247229702859E-3</v>
      </c>
      <c r="O89" s="253">
        <f>IF('Γενικές Δαπάνες'!$F$53=0,ΥΠΟΛΟΓΙΣΜΟΙ!BV89,0)</f>
        <v>514.63</v>
      </c>
    </row>
    <row r="90" spans="1:15" x14ac:dyDescent="0.25">
      <c r="A90" s="110">
        <v>79</v>
      </c>
      <c r="B90" s="111" t="str">
        <f>+Επιχειρήσεις!B94</f>
        <v>Α</v>
      </c>
      <c r="C90" s="112" t="str">
        <f>+Επιχειρήσεις!D94</f>
        <v>ΕΠΑΓΓΕΛΜΑΤΙΑΣ</v>
      </c>
      <c r="E90" s="113">
        <f>+Επιχειρήσεις!F94</f>
        <v>1</v>
      </c>
      <c r="H90" s="240">
        <f>IF('Γενικές Δαπάνες'!$F$53&gt;0,ΥΠΟΛΟΓΙΣΜΟΙ!BG90,0)</f>
        <v>0</v>
      </c>
      <c r="I90" s="262">
        <f>IF('Γενικές Δαπάνες'!$F$53&gt;0,ΥΠΟΛΟΓΙΣΜΟΙ!BR90,0)</f>
        <v>0</v>
      </c>
      <c r="J90" s="241">
        <f>IF('Γενικές Δαπάνες'!$F$53&gt;0,ΥΠΟΛΟΓΙΣΜΟΙ!BU90,0)</f>
        <v>0</v>
      </c>
      <c r="K90" s="28"/>
      <c r="L90" s="251">
        <f>IF('Γενικές Δαπάνες'!$F$53&gt;0,0,ΥΠΟΛΟΓΙΣΜΟΙ!BL90)</f>
        <v>3.3704009832268241E-3</v>
      </c>
      <c r="M90" s="252">
        <f>IF('Γενικές Δαπάνες'!$F$53&gt;0,0,ΥΠΟΛΟΓΙΣΜΟΙ!BN90)</f>
        <v>1.8670248488918736E-2</v>
      </c>
      <c r="N90" s="252">
        <f>IF('Γενικές Δαπάνες'!$F$53&gt;0,0,ΥΠΟΛΟΓΙΣΜΟΙ!BR90)</f>
        <v>8.470350151790795E-3</v>
      </c>
      <c r="O90" s="253">
        <f>IF('Γενικές Δαπάνες'!$F$53=0,ΥΠΟΛΟΓΙΣΜΟΙ!BV90,0)</f>
        <v>649.24</v>
      </c>
    </row>
    <row r="91" spans="1:15" x14ac:dyDescent="0.25">
      <c r="A91" s="110">
        <v>80</v>
      </c>
      <c r="B91" s="111" t="str">
        <f>+Επιχειρήσεις!B95</f>
        <v>Α</v>
      </c>
      <c r="C91" s="112" t="str">
        <f>+Επιχειρήσεις!D95</f>
        <v>ΕΠΑΓΓΕΛΜΑΤΙΑΣ</v>
      </c>
      <c r="E91" s="113">
        <f>+Επιχειρήσεις!F95</f>
        <v>1</v>
      </c>
      <c r="H91" s="240">
        <f>IF('Γενικές Δαπάνες'!$F$53&gt;0,ΥΠΟΛΟΓΙΣΜΟΙ!BG91,0)</f>
        <v>0</v>
      </c>
      <c r="I91" s="262">
        <f>IF('Γενικές Δαπάνες'!$F$53&gt;0,ΥΠΟΛΟΓΙΣΜΟΙ!BR91,0)</f>
        <v>0</v>
      </c>
      <c r="J91" s="241">
        <f>IF('Γενικές Δαπάνες'!$F$53&gt;0,ΥΠΟΛΟΓΙΣΜΟΙ!BU91,0)</f>
        <v>0</v>
      </c>
      <c r="K91" s="28"/>
      <c r="L91" s="251">
        <f>IF('Γενικές Δαπάνες'!$F$53&gt;0,0,ΥΠΟΛΟΓΙΣΜΟΙ!BL91)</f>
        <v>3.2736024590320164E-3</v>
      </c>
      <c r="M91" s="252">
        <f>IF('Γενικές Δαπάνες'!$F$53&gt;0,0,ΥΠΟΛΟΓΙΣΜΟΙ!BN91)</f>
        <v>1.712558764271323E-3</v>
      </c>
      <c r="N91" s="252">
        <f>IF('Γενικές Δαπάνες'!$F$53&gt;0,0,ΥΠΟΛΟΓΙΣΜΟΙ!BR91)</f>
        <v>2.753254560778452E-3</v>
      </c>
      <c r="O91" s="253">
        <f>IF('Γενικές Δαπάνες'!$F$53=0,ΥΠΟΛΟΓΙΣΜΟΙ!BV91,0)</f>
        <v>327.34000000000003</v>
      </c>
    </row>
    <row r="92" spans="1:15" x14ac:dyDescent="0.25">
      <c r="A92" s="110">
        <v>81</v>
      </c>
      <c r="B92" s="111" t="str">
        <f>+Επιχειρήσεις!B96</f>
        <v>Α</v>
      </c>
      <c r="C92" s="112" t="str">
        <f>+Επιχειρήσεις!D96</f>
        <v>ΕΠΑΓΓΕΛΜΑΤΙΑΣ</v>
      </c>
      <c r="E92" s="113">
        <f>+Επιχειρήσεις!F96</f>
        <v>2</v>
      </c>
      <c r="H92" s="240">
        <f>IF('Γενικές Δαπάνες'!$F$53&gt;0,ΥΠΟΛΟΓΙΣΜΟΙ!BG92,0)</f>
        <v>0</v>
      </c>
      <c r="I92" s="262">
        <f>IF('Γενικές Δαπάνες'!$F$53&gt;0,ΥΠΟΛΟΓΙΣΜΟΙ!BR92,0)</f>
        <v>0</v>
      </c>
      <c r="J92" s="241">
        <f>IF('Γενικές Δαπάνες'!$F$53&gt;0,ΥΠΟΛΟΓΙΣΜΟΙ!BU92,0)</f>
        <v>0</v>
      </c>
      <c r="K92" s="28"/>
      <c r="L92" s="251">
        <f>IF('Γενικές Δαπάνες'!$F$53&gt;0,0,ΥΠΟΛΟΓΙΣΜΟΙ!BL92)</f>
        <v>1.8917290629819849E-2</v>
      </c>
      <c r="M92" s="252">
        <f>IF('Γενικές Δαπάνες'!$F$53&gt;0,0,ΥΠΟΛΟΓΙΣΜΟΙ!BN92)</f>
        <v>8.7306917394224307E-4</v>
      </c>
      <c r="N92" s="252">
        <f>IF('Γενικές Δαπάνες'!$F$53&gt;0,0,ΥΠΟΛΟΓΙΣΜΟΙ!BR92)</f>
        <v>1.2902550144527312E-2</v>
      </c>
      <c r="O92" s="253">
        <f>IF('Γενικές Δαπάνες'!$F$53=0,ΥΠΟΛΟΓΙΣΜΟΙ!BV92,0)</f>
        <v>1724.9799999999998</v>
      </c>
    </row>
    <row r="93" spans="1:15" x14ac:dyDescent="0.25">
      <c r="A93" s="110">
        <v>82</v>
      </c>
      <c r="B93" s="111" t="str">
        <f>+Επιχειρήσεις!B97</f>
        <v>Α</v>
      </c>
      <c r="C93" s="112" t="str">
        <f>+Επιχειρήσεις!D97</f>
        <v>ΕΠΑΓΓΕΛΜΑΤΙΑΣ</v>
      </c>
      <c r="E93" s="113">
        <f>+Επιχειρήσεις!F97</f>
        <v>2</v>
      </c>
      <c r="H93" s="240">
        <f>IF('Γενικές Δαπάνες'!$F$53&gt;0,ΥΠΟΛΟΓΙΣΜΟΙ!BG93,0)</f>
        <v>0</v>
      </c>
      <c r="I93" s="262">
        <f>IF('Γενικές Δαπάνες'!$F$53&gt;0,ΥΠΟΛΟΓΙΣΜΟΙ!BR93,0)</f>
        <v>0</v>
      </c>
      <c r="J93" s="241">
        <f>IF('Γενικές Δαπάνες'!$F$53&gt;0,ΥΠΟΛΟΓΙΣΜΟΙ!BU93,0)</f>
        <v>0</v>
      </c>
      <c r="K93" s="28"/>
      <c r="L93" s="251">
        <f>IF('Γενικές Δαπάνες'!$F$53&gt;0,0,ΥΠΟΛΟΓΙΣΜΟΙ!BL93)</f>
        <v>6.9126474232896806E-2</v>
      </c>
      <c r="M93" s="252">
        <f>IF('Γενικές Δαπάνες'!$F$53&gt;0,0,ΥΠΟΛΟΓΙΣΜΟΙ!BN93)</f>
        <v>8.7306917394224307E-4</v>
      </c>
      <c r="N93" s="252">
        <f>IF('Γενικές Δαπάνες'!$F$53&gt;0,0,ΥΠΟΛΟΓΙΣΜΟΙ!BR93)</f>
        <v>4.6375339213245291E-2</v>
      </c>
      <c r="O93" s="253">
        <f>IF('Γενικές Δαπάνες'!$F$53=0,ΥΠΟΛΟΓΙΣΜΟΙ!BV93,0)</f>
        <v>6260.5500000000011</v>
      </c>
    </row>
    <row r="94" spans="1:15" x14ac:dyDescent="0.25">
      <c r="A94" s="110">
        <v>83</v>
      </c>
      <c r="B94" s="111" t="str">
        <f>+Επιχειρήσεις!B98</f>
        <v>Α</v>
      </c>
      <c r="C94" s="112" t="str">
        <f>+Επιχειρήσεις!D98</f>
        <v>ΕΠΑΓΓΕΛΜΑΤΙΑΣ</v>
      </c>
      <c r="E94" s="113">
        <f>+Επιχειρήσεις!F98</f>
        <v>1</v>
      </c>
      <c r="H94" s="240">
        <f>IF('Γενικές Δαπάνες'!$F$53&gt;0,ΥΠΟΛΟΓΙΣΜΟΙ!BG94,0)</f>
        <v>0</v>
      </c>
      <c r="I94" s="262">
        <f>IF('Γενικές Δαπάνες'!$F$53&gt;0,ΥΠΟΛΟΓΙΣΜΟΙ!BR94,0)</f>
        <v>0</v>
      </c>
      <c r="J94" s="241">
        <f>IF('Γενικές Δαπάνες'!$F$53&gt;0,ΥΠΟΛΟΓΙΣΜΟΙ!BU94,0)</f>
        <v>0</v>
      </c>
      <c r="K94" s="28"/>
      <c r="L94" s="251">
        <f>IF('Γενικές Δαπάνες'!$F$53&gt;0,0,ΥΠΟΛΟΓΙΣΜΟΙ!BL94)</f>
        <v>3.0212830676614208E-3</v>
      </c>
      <c r="M94" s="252">
        <f>IF('Γενικές Δαπάνες'!$F$53&gt;0,0,ΥΠΟΛΟΓΙΣΜΟΙ!BN94)</f>
        <v>8.4284754869039628E-3</v>
      </c>
      <c r="N94" s="252">
        <f>IF('Γενικές Δαπάνες'!$F$53&gt;0,0,ΥΠΟΛΟΓΙΣΜΟΙ!BR94)</f>
        <v>4.8236805407422681E-3</v>
      </c>
      <c r="O94" s="253">
        <f>IF('Γενικές Δαπάνες'!$F$53=0,ΥΠΟΛΟΓΙΣΜΟΙ!BV94,0)</f>
        <v>428.56</v>
      </c>
    </row>
    <row r="95" spans="1:15" x14ac:dyDescent="0.25">
      <c r="A95" s="110">
        <v>84</v>
      </c>
      <c r="B95" s="111" t="str">
        <f>+Επιχειρήσεις!B99</f>
        <v>Α</v>
      </c>
      <c r="C95" s="112" t="str">
        <f>+Επιχειρήσεις!D99</f>
        <v>ΕΠΑΓΓΕΛΜΑΤΙΑΣ</v>
      </c>
      <c r="E95" s="113">
        <f>+Επιχειρήσεις!F99</f>
        <v>1</v>
      </c>
      <c r="H95" s="240">
        <f>IF('Γενικές Δαπάνες'!$F$53&gt;0,ΥΠΟΛΟΓΙΣΜΟΙ!BG95,0)</f>
        <v>0</v>
      </c>
      <c r="I95" s="262">
        <f>IF('Γενικές Δαπάνες'!$F$53&gt;0,ΥΠΟΛΟΓΙΣΜΟΙ!BR95,0)</f>
        <v>0</v>
      </c>
      <c r="J95" s="241">
        <f>IF('Γενικές Δαπάνες'!$F$53&gt;0,ΥΠΟΛΟΓΙΣΜΟΙ!BU95,0)</f>
        <v>0</v>
      </c>
      <c r="K95" s="28"/>
      <c r="L95" s="251">
        <f>IF('Γενικές Δαπάνες'!$F$53&gt;0,0,ΥΠΟΛΟΓΙΣΜΟΙ!BL95)</f>
        <v>1.6336119166169697E-3</v>
      </c>
      <c r="M95" s="252">
        <f>IF('Γενικές Δαπάνες'!$F$53&gt;0,0,ΥΠΟΛΟΓΙΣΜΟΙ!BN95)</f>
        <v>4.2310275352585632E-3</v>
      </c>
      <c r="N95" s="252">
        <f>IF('Γενικές Δαπάνες'!$F$53&gt;0,0,ΥΠΟΛΟΓΙΣΜΟΙ!BR95)</f>
        <v>2.4994171228308344E-3</v>
      </c>
      <c r="O95" s="253">
        <f>IF('Γενικές Δαπάνες'!$F$53=0,ΥΠΟΛΟΓΙΣΜΟΙ!BV95,0)</f>
        <v>225.70000000000002</v>
      </c>
    </row>
    <row r="96" spans="1:15" x14ac:dyDescent="0.25">
      <c r="A96" s="110">
        <v>85</v>
      </c>
      <c r="B96" s="111" t="str">
        <f>+Επιχειρήσεις!B100</f>
        <v>Α</v>
      </c>
      <c r="C96" s="112" t="str">
        <f>+Επιχειρήσεις!D100</f>
        <v>ΕΠΑΓΓΕΛΜΑΤΙΑΣ</v>
      </c>
      <c r="E96" s="113">
        <f>+Επιχειρήσεις!F100</f>
        <v>1</v>
      </c>
      <c r="H96" s="240">
        <f>IF('Γενικές Δαπάνες'!$F$53&gt;0,ΥΠΟΛΟΓΙΣΜΟΙ!BG96,0)</f>
        <v>0</v>
      </c>
      <c r="I96" s="262">
        <f>IF('Γενικές Δαπάνες'!$F$53&gt;0,ΥΠΟΛΟΓΙΣΜΟΙ!BR96,0)</f>
        <v>0</v>
      </c>
      <c r="J96" s="241">
        <f>IF('Γενικές Δαπάνες'!$F$53&gt;0,ΥΠΟΛΟΓΙΣΜΟΙ!BU96,0)</f>
        <v>0</v>
      </c>
      <c r="K96" s="28"/>
      <c r="L96" s="251">
        <f>IF('Γενικές Δαπάνες'!$F$53&gt;0,0,ΥΠΟΛΟΓΙΣΜΟΙ!BL96)</f>
        <v>4.0767985594612061E-3</v>
      </c>
      <c r="M96" s="252">
        <f>IF('Γενικές Δαπάνες'!$F$53&gt;0,0,ΥΠΟΛΟΓΙΣΜΟΙ!BN96)</f>
        <v>6.2458025520483549E-3</v>
      </c>
      <c r="N96" s="252">
        <f>IF('Γενικές Δαπάνες'!$F$53&gt;0,0,ΥΠΟΛΟΓΙΣΜΟΙ!BR96)</f>
        <v>4.7997998903235887E-3</v>
      </c>
      <c r="O96" s="253">
        <f>IF('Γενικές Δαπάνες'!$F$53=0,ΥΠΟΛΟΓΙΣΜΟΙ!BV96,0)</f>
        <v>483.60999999999996</v>
      </c>
    </row>
    <row r="97" spans="1:15" x14ac:dyDescent="0.25">
      <c r="A97" s="110">
        <v>86</v>
      </c>
      <c r="B97" s="111" t="str">
        <f>+Επιχειρήσεις!B101</f>
        <v>Α</v>
      </c>
      <c r="C97" s="112" t="str">
        <f>+Επιχειρήσεις!D101</f>
        <v>ΕΠΑΓΓΕΛΜΑΤΙΑΣ</v>
      </c>
      <c r="E97" s="113">
        <f>+Επιχειρήσεις!F101</f>
        <v>1</v>
      </c>
      <c r="H97" s="240">
        <f>IF('Γενικές Δαπάνες'!$F$53&gt;0,ΥΠΟΛΟΓΙΣΜΟΙ!BG97,0)</f>
        <v>0</v>
      </c>
      <c r="I97" s="262">
        <f>IF('Γενικές Δαπάνες'!$F$53&gt;0,ΥΠΟΛΟΓΙΣΜΟΙ!BR97,0)</f>
        <v>0</v>
      </c>
      <c r="J97" s="241">
        <f>IF('Γενικές Δαπάνες'!$F$53&gt;0,ΥΠΟΛΟΓΙΣΜΟΙ!BU97,0)</f>
        <v>0</v>
      </c>
      <c r="K97" s="28"/>
      <c r="L97" s="251">
        <f>IF('Γενικές Δαπάνες'!$F$53&gt;0,0,ΥΠΟΛΟΓΙΣΜΟΙ!BL97)</f>
        <v>4.1123364791830763E-3</v>
      </c>
      <c r="M97" s="252">
        <f>IF('Γενικές Δαπάνες'!$F$53&gt;0,0,ΥΠΟΛΟΓΙΣΜΟΙ!BN97)</f>
        <v>2.5184687709872396E-3</v>
      </c>
      <c r="N97" s="252">
        <f>IF('Γενικές Δαπάνες'!$F$53&gt;0,0,ΥΠΟΛΟΓΙΣΜΟΙ!BR97)</f>
        <v>3.5810472431177971E-3</v>
      </c>
      <c r="O97" s="253">
        <f>IF('Γενικές Δαπάνες'!$F$53=0,ΥΠΟΛΟΓΙΣΜΟΙ!BV97,0)</f>
        <v>417.99</v>
      </c>
    </row>
    <row r="98" spans="1:15" x14ac:dyDescent="0.25">
      <c r="A98" s="110">
        <v>87</v>
      </c>
      <c r="B98" s="111" t="str">
        <f>+Επιχειρήσεις!B102</f>
        <v>Α</v>
      </c>
      <c r="C98" s="112" t="str">
        <f>+Επιχειρήσεις!D102</f>
        <v>ΕΠΑΓΓΕΛΜΑΤΙΑΣ</v>
      </c>
      <c r="E98" s="113">
        <f>+Επιχειρήσεις!F102</f>
        <v>2</v>
      </c>
      <c r="H98" s="240">
        <f>IF('Γενικές Δαπάνες'!$F$53&gt;0,ΥΠΟΛΟΓΙΣΜΟΙ!BG98,0)</f>
        <v>0</v>
      </c>
      <c r="I98" s="262">
        <f>IF('Γενικές Δαπάνες'!$F$53&gt;0,ΥΠΟΛΟΓΙΣΜΟΙ!BR98,0)</f>
        <v>0</v>
      </c>
      <c r="J98" s="241">
        <f>IF('Γενικές Δαπάνες'!$F$53&gt;0,ΥΠΟΛΟΓΙΣΜΟΙ!BU98,0)</f>
        <v>0</v>
      </c>
      <c r="K98" s="28"/>
      <c r="L98" s="251">
        <f>IF('Γενικές Δαπάνες'!$F$53&gt;0,0,ΥΠΟΛΟΓΙΣΜΟΙ!BL98)</f>
        <v>5.229242527584708E-3</v>
      </c>
      <c r="M98" s="252">
        <f>IF('Γενικές Δαπάνες'!$F$53&gt;0,0,ΥΠΟΛΟΓΙΣΜΟΙ!BN98)</f>
        <v>5.0033579583613165E-3</v>
      </c>
      <c r="N98" s="252">
        <f>IF('Γενικές Δαπάνες'!$F$53&gt;0,0,ΥΠΟΛΟΓΙΣΜΟΙ!BR98)</f>
        <v>5.1539476711769108E-3</v>
      </c>
      <c r="O98" s="253">
        <f>IF('Γενικές Δαπάνες'!$F$53=0,ΥΠΟΛΟΓΙΣΜΟΙ!BV98,0)</f>
        <v>564.77</v>
      </c>
    </row>
    <row r="99" spans="1:15" x14ac:dyDescent="0.25">
      <c r="A99" s="110">
        <v>88</v>
      </c>
      <c r="B99" s="111" t="str">
        <f>+Επιχειρήσεις!B103</f>
        <v>Α</v>
      </c>
      <c r="C99" s="112" t="str">
        <f>+Επιχειρήσεις!D103</f>
        <v>ΕΠΑΓΓΕΛΜΑΤΙΑΣ</v>
      </c>
      <c r="E99" s="113">
        <f>+Επιχειρήσεις!F103</f>
        <v>2</v>
      </c>
      <c r="H99" s="240">
        <f>IF('Γενικές Δαπάνες'!$F$53&gt;0,ΥΠΟΛΟΓΙΣΜΟΙ!BG99,0)</f>
        <v>0</v>
      </c>
      <c r="I99" s="262">
        <f>IF('Γενικές Δαπάνες'!$F$53&gt;0,ΥΠΟΛΟΓΙΣΜΟΙ!BR99,0)</f>
        <v>0</v>
      </c>
      <c r="J99" s="241">
        <f>IF('Γενικές Δαπάνες'!$F$53&gt;0,ΥΠΟΛΟΓΙΣΜΟΙ!BU99,0)</f>
        <v>0</v>
      </c>
      <c r="K99" s="28"/>
      <c r="L99" s="251">
        <f>IF('Γενικές Δαπάνες'!$F$53&gt;0,0,ΥΠΟΛΟΓΙΣΜΟΙ!BL99)</f>
        <v>3.9913643466344111E-3</v>
      </c>
      <c r="M99" s="252">
        <f>IF('Γενικές Δαπάνες'!$F$53&gt;0,0,ΥΠΟΛΟΓΙΣΜΟΙ!BN99)</f>
        <v>8.7306917394224318E-3</v>
      </c>
      <c r="N99" s="252">
        <f>IF('Γενικές Δαπάνες'!$F$53&gt;0,0,ΥΠΟΛΟΓΙΣΜΟΙ!BR99)</f>
        <v>5.571140144230418E-3</v>
      </c>
      <c r="O99" s="253">
        <f>IF('Γενικές Δαπάνες'!$F$53=0,ΥΠΟΛΟΓΙΣΜΟΙ!BV99,0)</f>
        <v>521.78</v>
      </c>
    </row>
    <row r="100" spans="1:15" x14ac:dyDescent="0.25">
      <c r="A100" s="110">
        <v>89</v>
      </c>
      <c r="B100" s="111" t="str">
        <f>+Επιχειρήσεις!B104</f>
        <v>Α</v>
      </c>
      <c r="C100" s="112" t="str">
        <f>+Επιχειρήσεις!D104</f>
        <v>ΕΠΑΓΓΕΛΜΑΤΙΑΣ</v>
      </c>
      <c r="E100" s="113">
        <f>+Επιχειρήσεις!F104</f>
        <v>1</v>
      </c>
      <c r="H100" s="240">
        <f>IF('Γενικές Δαπάνες'!$F$53&gt;0,ΥΠΟΛΟΓΙΣΜΟΙ!BG100,0)</f>
        <v>0</v>
      </c>
      <c r="I100" s="262">
        <f>IF('Γενικές Δαπάνες'!$F$53&gt;0,ΥΠΟΛΟΓΙΣΜΟΙ!BR100,0)</f>
        <v>0</v>
      </c>
      <c r="J100" s="241">
        <f>IF('Γενικές Δαπάνες'!$F$53&gt;0,ΥΠΟΛΟΓΙΣΜΟΙ!BU100,0)</f>
        <v>0</v>
      </c>
      <c r="K100" s="28"/>
      <c r="L100" s="251">
        <f>IF('Γενικές Δαπάνες'!$F$53&gt;0,0,ΥΠΟΛΟΓΙΣΜΟΙ!BL100)</f>
        <v>3.1219998629015641E-4</v>
      </c>
      <c r="M100" s="252">
        <f>IF('Γενικές Δαπάνες'!$F$53&gt;0,0,ΥΠΟΛΟΓΙΣΜΟΙ!BN100)</f>
        <v>0</v>
      </c>
      <c r="N100" s="252">
        <f>IF('Γενικές Δαπάνες'!$F$53&gt;0,0,ΥΠΟΛΟΓΙΣΜΟΙ!BR100)</f>
        <v>2.0813332419343761E-4</v>
      </c>
      <c r="O100" s="253">
        <f>IF('Γενικές Δαπάνες'!$F$53=0,ΥΠΟΛΟΓΙΣΜΟΙ!BV100,0)</f>
        <v>28.2</v>
      </c>
    </row>
    <row r="101" spans="1:15" x14ac:dyDescent="0.25">
      <c r="A101" s="110">
        <v>90</v>
      </c>
      <c r="B101" s="111" t="str">
        <f>+Επιχειρήσεις!B105</f>
        <v>Α</v>
      </c>
      <c r="C101" s="112" t="str">
        <f>+Επιχειρήσεις!D105</f>
        <v>ΕΠΑΓΓΕΛΜΑΤΙΑΣ</v>
      </c>
      <c r="E101" s="113">
        <f>+Επιχειρήσεις!F105</f>
        <v>1</v>
      </c>
      <c r="H101" s="240">
        <f>IF('Γενικές Δαπάνες'!$F$53&gt;0,ΥΠΟΛΟΓΙΣΜΟΙ!BG101,0)</f>
        <v>0</v>
      </c>
      <c r="I101" s="262">
        <f>IF('Γενικές Δαπάνες'!$F$53&gt;0,ΥΠΟΛΟΓΙΣΜΟΙ!BR101,0)</f>
        <v>0</v>
      </c>
      <c r="J101" s="241">
        <f>IF('Γενικές Δαπάνες'!$F$53&gt;0,ΥΠΟΛΟΓΙΣΜΟΙ!BU101,0)</f>
        <v>0</v>
      </c>
      <c r="K101" s="28"/>
      <c r="L101" s="251">
        <f>IF('Γενικές Δαπάνες'!$F$53&gt;0,0,ΥΠΟΛΟΓΙΣΜΟΙ!BL101)</f>
        <v>2.2672413715160945E-3</v>
      </c>
      <c r="M101" s="252">
        <f>IF('Γενικές Δαπάνες'!$F$53&gt;0,0,ΥΠΟΛΟΓΙΣΜΟΙ!BN101)</f>
        <v>8.4284754869039628E-3</v>
      </c>
      <c r="N101" s="252">
        <f>IF('Γενικές Δαπάνες'!$F$53&gt;0,0,ΥΠΟΛΟΓΙΣΜΟΙ!BR101)</f>
        <v>4.3209860766453842E-3</v>
      </c>
      <c r="O101" s="253">
        <f>IF('Γενικές Δαπάνες'!$F$53=0,ΥΠΟΛΟΓΙΣΜΟΙ!BV101,0)</f>
        <v>360.45</v>
      </c>
    </row>
    <row r="102" spans="1:15" x14ac:dyDescent="0.25">
      <c r="A102" s="110">
        <v>91</v>
      </c>
      <c r="B102" s="111" t="str">
        <f>+Επιχειρήσεις!B106</f>
        <v>Α</v>
      </c>
      <c r="C102" s="112" t="str">
        <f>+Επιχειρήσεις!D106</f>
        <v>ΕΠΑΓΓΕΛΜΑΤΙΑΣ</v>
      </c>
      <c r="E102" s="113">
        <f>+Επιχειρήσεις!F106</f>
        <v>1</v>
      </c>
      <c r="H102" s="240">
        <f>IF('Γενικές Δαπάνες'!$F$53&gt;0,ΥΠΟΛΟΓΙΣΜΟΙ!BG102,0)</f>
        <v>0</v>
      </c>
      <c r="I102" s="262">
        <f>IF('Γενικές Δαπάνες'!$F$53&gt;0,ΥΠΟΛΟΓΙΣΜΟΙ!BR102,0)</f>
        <v>0</v>
      </c>
      <c r="J102" s="241">
        <f>IF('Γενικές Δαπάνες'!$F$53&gt;0,ΥΠΟΛΟΓΙΣΜΟΙ!BU102,0)</f>
        <v>0</v>
      </c>
      <c r="K102" s="28"/>
      <c r="L102" s="251">
        <f>IF('Γενικές Δαπάνες'!$F$53&gt;0,0,ΥΠΟΛΟΓΙΣΜΟΙ!BL102)</f>
        <v>2.1826272769402133E-3</v>
      </c>
      <c r="M102" s="252">
        <f>IF('Γενικές Δαπάνες'!$F$53&gt;0,0,ΥΠΟΛΟΓΙΣΜΟΙ!BN102)</f>
        <v>6.7494963062458028E-3</v>
      </c>
      <c r="N102" s="252">
        <f>IF('Γενικές Δαπάνες'!$F$53&gt;0,0,ΥΠΟΛΟΓΙΣΜΟΙ!BR102)</f>
        <v>3.7049169533754102E-3</v>
      </c>
      <c r="O102" s="253">
        <f>IF('Γενικές Δαπάνες'!$F$53=0,ΥΠΟΛΟΓΙΣΜΟΙ!BV102,0)</f>
        <v>321.8</v>
      </c>
    </row>
    <row r="103" spans="1:15" x14ac:dyDescent="0.25">
      <c r="A103" s="110">
        <v>92</v>
      </c>
      <c r="B103" s="111" t="str">
        <f>+Επιχειρήσεις!B107</f>
        <v>Α</v>
      </c>
      <c r="C103" s="112" t="str">
        <f>+Επιχειρήσεις!D107</f>
        <v>ΕΠΑΓΓΕΛΜΑΤΙΑΣ</v>
      </c>
      <c r="E103" s="113">
        <f>+Επιχειρήσεις!F107</f>
        <v>1</v>
      </c>
      <c r="H103" s="240">
        <f>IF('Γενικές Δαπάνες'!$F$53&gt;0,ΥΠΟΛΟΓΙΣΜΟΙ!BG103,0)</f>
        <v>0</v>
      </c>
      <c r="I103" s="262">
        <f>IF('Γενικές Δαπάνες'!$F$53&gt;0,ΥΠΟΛΟΓΙΣΜΟΙ!BR103,0)</f>
        <v>0</v>
      </c>
      <c r="J103" s="241">
        <f>IF('Γενικές Δαπάνες'!$F$53&gt;0,ΥΠΟΛΟΓΙΣΜΟΙ!BU103,0)</f>
        <v>0</v>
      </c>
      <c r="K103" s="28"/>
      <c r="L103" s="251">
        <f>IF('Γενικές Δαπάνες'!$F$53&gt;0,0,ΥΠΟΛΟΓΙΣΜΟΙ!BL103)</f>
        <v>5.8072869070122015E-3</v>
      </c>
      <c r="M103" s="252">
        <f>IF('Γενικές Δαπάνες'!$F$53&gt;0,0,ΥΠΟΛΟΓΙΣΜΟΙ!BN103)</f>
        <v>1.1215580926796507E-2</v>
      </c>
      <c r="N103" s="252">
        <f>IF('Γενικές Δαπάνες'!$F$53&gt;0,0,ΥΠΟΛΟΓΙΣΜΟΙ!BR103)</f>
        <v>7.6100515802736369E-3</v>
      </c>
      <c r="O103" s="253">
        <f>IF('Γενικές Δαπάνες'!$F$53=0,ΥΠΟΛΟΓΙΣΜΟΙ!BV103,0)</f>
        <v>731.71</v>
      </c>
    </row>
    <row r="104" spans="1:15" x14ac:dyDescent="0.25">
      <c r="A104" s="110">
        <v>93</v>
      </c>
      <c r="B104" s="111" t="str">
        <f>+Επιχειρήσεις!B108</f>
        <v>Α</v>
      </c>
      <c r="C104" s="112" t="str">
        <f>+Επιχειρήσεις!D108</f>
        <v>ΕΠΑΓΓΕΛΜΑΤΙΑΣ</v>
      </c>
      <c r="E104" s="113">
        <f>+Επιχειρήσεις!F108</f>
        <v>2</v>
      </c>
      <c r="H104" s="240">
        <f>IF('Γενικές Δαπάνες'!$F$53&gt;0,ΥΠΟΛΟΓΙΣΜΟΙ!BG104,0)</f>
        <v>0</v>
      </c>
      <c r="I104" s="262">
        <f>IF('Γενικές Δαπάνες'!$F$53&gt;0,ΥΠΟΛΟΓΙΣΜΟΙ!BR104,0)</f>
        <v>0</v>
      </c>
      <c r="J104" s="241">
        <f>IF('Γενικές Δαπάνες'!$F$53&gt;0,ΥΠΟΛΟΓΙΣΜΟΙ!BU104,0)</f>
        <v>0</v>
      </c>
      <c r="K104" s="28"/>
      <c r="L104" s="251">
        <f>IF('Γενικές Δαπάνες'!$F$53&gt;0,0,ΥΠΟΛΟΓΙΣΜΟΙ!BL104)</f>
        <v>6.1562794296063955E-2</v>
      </c>
      <c r="M104" s="252">
        <f>IF('Γενικές Δαπάνες'!$F$53&gt;0,0,ΥΠΟΛΟΓΙΣΜΟΙ!BN104)</f>
        <v>1.8670248488918736E-2</v>
      </c>
      <c r="N104" s="252">
        <f>IF('Γενικές Δαπάνες'!$F$53&gt;0,0,ΥΠΟΛΟΓΙΣΜΟΙ!BR104)</f>
        <v>4.726527902701555E-2</v>
      </c>
      <c r="O104" s="253">
        <f>IF('Γενικές Δαπάνες'!$F$53=0,ΥΠΟΛΟΓΙΣΜΟΙ!BV104,0)</f>
        <v>5905.94</v>
      </c>
    </row>
    <row r="105" spans="1:15" x14ac:dyDescent="0.25">
      <c r="A105" s="110">
        <v>94</v>
      </c>
      <c r="B105" s="111" t="str">
        <f>+Επιχειρήσεις!B109</f>
        <v>Α</v>
      </c>
      <c r="C105" s="112" t="str">
        <f>+Επιχειρήσεις!D109</f>
        <v>ΕΠΑΓΓΕΛΜΑΤΙΑΣ</v>
      </c>
      <c r="E105" s="113">
        <f>+Επιχειρήσεις!F109</f>
        <v>2</v>
      </c>
      <c r="H105" s="240">
        <f>IF('Γενικές Δαπάνες'!$F$53&gt;0,ΥΠΟΛΟΓΙΣΜΟΙ!BG105,0)</f>
        <v>0</v>
      </c>
      <c r="I105" s="262">
        <f>IF('Γενικές Δαπάνες'!$F$53&gt;0,ΥΠΟΛΟΓΙΣΜΟΙ!BR105,0)</f>
        <v>0</v>
      </c>
      <c r="J105" s="241">
        <f>IF('Γενικές Δαπάνες'!$F$53&gt;0,ΥΠΟΛΟΓΙΣΜΟΙ!BU105,0)</f>
        <v>0</v>
      </c>
      <c r="K105" s="28"/>
      <c r="L105" s="251">
        <f>IF('Γενικές Δαπάνες'!$F$53&gt;0,0,ΥΠΟΛΟΓΙΣΜΟΙ!BL105)</f>
        <v>9.8551211007429761E-3</v>
      </c>
      <c r="M105" s="252">
        <f>IF('Γενικές Δαπάνες'!$F$53&gt;0,0,ΥΠΟΛΟΓΙΣΜΟΙ!BN105)</f>
        <v>2.5184687709872396E-3</v>
      </c>
      <c r="N105" s="252">
        <f>IF('Γενικές Δαπάνες'!$F$53&gt;0,0,ΥΠΟΛΟΓΙΣΜΟΙ!BR105)</f>
        <v>7.40957032415773E-3</v>
      </c>
      <c r="O105" s="253">
        <f>IF('Γενικές Δαπάνες'!$F$53=0,ΥΠΟΛΟΓΙΣΜΟΙ!BV105,0)</f>
        <v>936.75000000000011</v>
      </c>
    </row>
    <row r="106" spans="1:15" x14ac:dyDescent="0.25">
      <c r="A106" s="110">
        <v>95</v>
      </c>
      <c r="B106" s="111" t="str">
        <f>+Επιχειρήσεις!B110</f>
        <v>Α</v>
      </c>
      <c r="C106" s="112" t="str">
        <f>+Επιχειρήσεις!D110</f>
        <v>ΕΠΑΓΓΕΛΜΑΤΙΑΣ</v>
      </c>
      <c r="E106" s="113">
        <f>+Επιχειρήσεις!F110</f>
        <v>1</v>
      </c>
      <c r="H106" s="240">
        <f>IF('Γενικές Δαπάνες'!$F$53&gt;0,ΥΠΟΛΟΓΙΣΜΟΙ!BG106,0)</f>
        <v>0</v>
      </c>
      <c r="I106" s="262">
        <f>IF('Γενικές Δαπάνες'!$F$53&gt;0,ΥΠΟΛΟΓΙΣΜΟΙ!BR106,0)</f>
        <v>0</v>
      </c>
      <c r="J106" s="241">
        <f>IF('Γενικές Δαπάνες'!$F$53&gt;0,ΥΠΟΛΟΓΙΣΜΟΙ!BU106,0)</f>
        <v>0</v>
      </c>
      <c r="K106" s="28"/>
      <c r="L106" s="251">
        <f>IF('Γενικές Δαπάνες'!$F$53&gt;0,0,ΥΠΟΛΟΓΙΣΜΟΙ!BL106)</f>
        <v>3.3704009832268241E-3</v>
      </c>
      <c r="M106" s="252">
        <f>IF('Γενικές Δαπάνες'!$F$53&gt;0,0,ΥΠΟΛΟΓΙΣΜΟΙ!BN106)</f>
        <v>1.2760241773002014E-3</v>
      </c>
      <c r="N106" s="252">
        <f>IF('Γενικές Δαπάνες'!$F$53&gt;0,0,ΥΠΟΛΟΓΙΣΜΟΙ!BR106)</f>
        <v>2.6722753812512836E-3</v>
      </c>
      <c r="O106" s="253">
        <f>IF('Γενικές Δαπάνες'!$F$53=0,ΥΠΟΛΟΓΙΣΜΟΙ!BV106,0)</f>
        <v>328.03000000000003</v>
      </c>
    </row>
    <row r="107" spans="1:15" x14ac:dyDescent="0.25">
      <c r="A107" s="110">
        <v>96</v>
      </c>
      <c r="B107" s="111" t="str">
        <f>+Επιχειρήσεις!B111</f>
        <v>Α</v>
      </c>
      <c r="C107" s="112" t="str">
        <f>+Επιχειρήσεις!D111</f>
        <v>ΕΠΑΓΓΕΛΜΑΤΙΑΣ</v>
      </c>
      <c r="E107" s="113">
        <f>+Επιχειρήσεις!F111</f>
        <v>1</v>
      </c>
      <c r="H107" s="240">
        <f>IF('Γενικές Δαπάνες'!$F$53&gt;0,ΥΠΟΛΟΓΙΣΜΟΙ!BG107,0)</f>
        <v>0</v>
      </c>
      <c r="I107" s="262">
        <f>IF('Γενικές Δαπάνες'!$F$53&gt;0,ΥΠΟΛΟΓΙΣΜΟΙ!BR107,0)</f>
        <v>0</v>
      </c>
      <c r="J107" s="241">
        <f>IF('Γενικές Δαπάνες'!$F$53&gt;0,ΥΠΟΛΟΓΙΣΜΟΙ!BU107,0)</f>
        <v>0</v>
      </c>
      <c r="K107" s="28"/>
      <c r="L107" s="251">
        <f>IF('Γενικές Δαπάνες'!$F$53&gt;0,0,ΥΠΟΛΟΓΙΣΜΟΙ!BL107)</f>
        <v>1.6674575544473223E-3</v>
      </c>
      <c r="M107" s="252">
        <f>IF('Γενικές Δαπάνες'!$F$53&gt;0,0,ΥΠΟΛΟΓΙΣΜΟΙ!BN107)</f>
        <v>1.2760241773002014E-3</v>
      </c>
      <c r="N107" s="252">
        <f>IF('Γενικές Δαπάνες'!$F$53&gt;0,0,ΥΠΟΛΟΓΙΣΜΟΙ!BR107)</f>
        <v>1.5369797620649486E-3</v>
      </c>
      <c r="O107" s="253">
        <f>IF('Γενικές Δαπάνες'!$F$53=0,ΥΠΟΛΟΓΙΣΜΟΙ!BV107,0)</f>
        <v>174.20000000000002</v>
      </c>
    </row>
    <row r="108" spans="1:15" x14ac:dyDescent="0.25">
      <c r="A108" s="110">
        <v>97</v>
      </c>
      <c r="B108" s="111" t="str">
        <f>+Επιχειρήσεις!B112</f>
        <v>Α</v>
      </c>
      <c r="C108" s="112" t="str">
        <f>+Επιχειρήσεις!D112</f>
        <v>ΕΠΑΓΓΕΛΜΑΤΙΑΣ</v>
      </c>
      <c r="E108" s="113">
        <f>+Επιχειρήσεις!F112</f>
        <v>1</v>
      </c>
      <c r="H108" s="240">
        <f>IF('Γενικές Δαπάνες'!$F$53&gt;0,ΥΠΟΛΟΓΙΣΜΟΙ!BG108,0)</f>
        <v>0</v>
      </c>
      <c r="I108" s="262">
        <f>IF('Γενικές Δαπάνες'!$F$53&gt;0,ΥΠΟΛΟΓΙΣΜΟΙ!BR108,0)</f>
        <v>0</v>
      </c>
      <c r="J108" s="241">
        <f>IF('Γενικές Δαπάνες'!$F$53&gt;0,ΥΠΟΛΟΓΙΣΜΟΙ!BU108,0)</f>
        <v>0</v>
      </c>
      <c r="K108" s="28"/>
      <c r="L108" s="251">
        <f>IF('Γενικές Δαπάνες'!$F$53&gt;0,0,ΥΠΟΛΟΓΙΣΜΟΙ!BL108)</f>
        <v>1.7013031922776746E-3</v>
      </c>
      <c r="M108" s="252">
        <f>IF('Γενικές Δαπάνες'!$F$53&gt;0,0,ΥΠΟΛΟΓΙΣΜΟΙ!BN108)</f>
        <v>8.4284754869039628E-3</v>
      </c>
      <c r="N108" s="252">
        <f>IF('Γενικές Δαπάνες'!$F$53&gt;0,0,ΥΠΟΛΟΓΙΣΜΟΙ!BR108)</f>
        <v>3.943693957153104E-3</v>
      </c>
      <c r="O108" s="253">
        <f>IF('Γενικές Δαπάνες'!$F$53=0,ΥΠΟΛΟΓΙΣΜΟΙ!BV108,0)</f>
        <v>309.33000000000004</v>
      </c>
    </row>
    <row r="109" spans="1:15" x14ac:dyDescent="0.25">
      <c r="A109" s="110">
        <v>98</v>
      </c>
      <c r="B109" s="111" t="str">
        <f>+Επιχειρήσεις!B113</f>
        <v>Α</v>
      </c>
      <c r="C109" s="112" t="str">
        <f>+Επιχειρήσεις!D113</f>
        <v>ΕΠΑΓΓΕΛΜΑΤΙΑΣ</v>
      </c>
      <c r="E109" s="113">
        <f>+Επιχειρήσεις!F113</f>
        <v>1</v>
      </c>
      <c r="H109" s="240">
        <f>IF('Γενικές Δαπάνες'!$F$53&gt;0,ΥΠΟΛΟΓΙΣΜΟΙ!BG109,0)</f>
        <v>0</v>
      </c>
      <c r="I109" s="262">
        <f>IF('Γενικές Δαπάνες'!$F$53&gt;0,ΥΠΟΛΟΓΙΣΜΟΙ!BR109,0)</f>
        <v>0</v>
      </c>
      <c r="J109" s="241">
        <f>IF('Γενικές Δαπάνες'!$F$53&gt;0,ΥΠΟΛΟΓΙΣΜΟΙ!BU109,0)</f>
        <v>0</v>
      </c>
      <c r="K109" s="28"/>
      <c r="L109" s="251">
        <f>IF('Γενικές Δαπάνες'!$F$53&gt;0,0,ΥΠΟΛΟΓΙΣΜΟΙ!BL109)</f>
        <v>1.8637622538633665E-3</v>
      </c>
      <c r="M109" s="252">
        <f>IF('Γενικές Δαπάνες'!$F$53&gt;0,0,ΥΠΟΛΟΓΙΣΜΟΙ!BN109)</f>
        <v>4.2310275352585632E-3</v>
      </c>
      <c r="N109" s="252">
        <f>IF('Γενικές Δαπάνες'!$F$53&gt;0,0,ΥΠΟΛΟΓΙΣΜΟΙ!BR109)</f>
        <v>2.6528506809950989E-3</v>
      </c>
      <c r="O109" s="253">
        <f>IF('Γενικές Δαπάνες'!$F$53=0,ΥΠΟΛΟΓΙΣΜΟΙ!BV109,0)</f>
        <v>246.49</v>
      </c>
    </row>
    <row r="110" spans="1:15" x14ac:dyDescent="0.25">
      <c r="A110" s="110">
        <v>99</v>
      </c>
      <c r="B110" s="111" t="str">
        <f>+Επιχειρήσεις!B114</f>
        <v>Α</v>
      </c>
      <c r="C110" s="112" t="str">
        <f>+Επιχειρήσεις!D114</f>
        <v>ΕΠΑΓΓΕΛΜΑΤΙΑΣ</v>
      </c>
      <c r="E110" s="113">
        <f>+Επιχειρήσεις!F114</f>
        <v>2</v>
      </c>
      <c r="H110" s="240">
        <f>IF('Γενικές Δαπάνες'!$F$53&gt;0,ΥΠΟΛΟΓΙΣΜΟΙ!BG110,0)</f>
        <v>0</v>
      </c>
      <c r="I110" s="262">
        <f>IF('Γενικές Δαπάνες'!$F$53&gt;0,ΥΠΟΛΟΓΙΣΜΟΙ!BR110,0)</f>
        <v>0</v>
      </c>
      <c r="J110" s="241">
        <f>IF('Γενικές Δαπάνες'!$F$53&gt;0,ΥΠΟΛΟΓΙΣΜΟΙ!BU110,0)</f>
        <v>0</v>
      </c>
      <c r="K110" s="28"/>
      <c r="L110" s="251">
        <f>IF('Γενικές Δαπάνες'!$F$53&gt;0,0,ΥΠΟΛΟΓΙΣΜΟΙ!BL110)</f>
        <v>6.7929109953469916E-3</v>
      </c>
      <c r="M110" s="252">
        <f>IF('Γενικές Δαπάνες'!$F$53&gt;0,0,ΥΠΟΛΟΓΙΣΜΟΙ!BN110)</f>
        <v>4.2310275352585632E-3</v>
      </c>
      <c r="N110" s="252">
        <f>IF('Γενικές Δαπάνες'!$F$53&gt;0,0,ΥΠΟΛΟΓΙΣΜΟΙ!BR110)</f>
        <v>5.9389498419841827E-3</v>
      </c>
      <c r="O110" s="253">
        <f>IF('Γενικές Δαπάνες'!$F$53=0,ΥΠΟΛΟΓΙΣΜΟΙ!BV110,0)</f>
        <v>691.76</v>
      </c>
    </row>
    <row r="111" spans="1:15" x14ac:dyDescent="0.25">
      <c r="A111" s="110">
        <v>100</v>
      </c>
      <c r="B111" s="111" t="str">
        <f>+Επιχειρήσεις!B115</f>
        <v>Α</v>
      </c>
      <c r="C111" s="112" t="str">
        <f>+Επιχειρήσεις!D115</f>
        <v>ΕΠΑΓΓΕΛΜΑΤΙΑΣ</v>
      </c>
      <c r="E111" s="113">
        <f>+Επιχειρήσεις!F115</f>
        <v>2</v>
      </c>
      <c r="H111" s="240">
        <f>IF('Γενικές Δαπάνες'!$F$53&gt;0,ΥΠΟΛΟΓΙΣΜΟΙ!BG111,0)</f>
        <v>0</v>
      </c>
      <c r="I111" s="262">
        <f>IF('Γενικές Δαπάνες'!$F$53&gt;0,ΥΠΟΛΟΓΙΣΜΟΙ!BR111,0)</f>
        <v>0</v>
      </c>
      <c r="J111" s="241">
        <f>IF('Γενικές Δαπάνες'!$F$53&gt;0,ΥΠΟΛΟΓΙΣΜΟΙ!BU111,0)</f>
        <v>0</v>
      </c>
      <c r="K111" s="28"/>
      <c r="L111" s="251">
        <f>IF('Γενικές Δαπάνες'!$F$53&gt;0,0,ΥΠΟΛΟΓΙΣΜΟΙ!BL111)</f>
        <v>5.726773403690889E-3</v>
      </c>
      <c r="M111" s="252">
        <f>IF('Γενικές Δαπάνες'!$F$53&gt;0,0,ΥΠΟΛΟΓΙΣΜΟΙ!BN111)</f>
        <v>1.712558764271323E-3</v>
      </c>
      <c r="N111" s="252">
        <f>IF('Γενικές Δαπάνες'!$F$53&gt;0,0,ΥΠΟΛΟΓΙΣΜΟΙ!BR111)</f>
        <v>4.3887018572177005E-3</v>
      </c>
      <c r="O111" s="253">
        <f>IF('Γενικές Δαπάνες'!$F$53=0,ΥΠΟΛΟΓΙΣΜΟΙ!BV111,0)</f>
        <v>548.95000000000005</v>
      </c>
    </row>
    <row r="112" spans="1:15" x14ac:dyDescent="0.25">
      <c r="A112" s="110">
        <v>101</v>
      </c>
      <c r="B112" s="111" t="str">
        <f>+Επιχειρήσεις!B116</f>
        <v>Α</v>
      </c>
      <c r="C112" s="112" t="str">
        <f>+Επιχειρήσεις!D116</f>
        <v>ΕΠΑΓΓΕΛΜΑΤΙΑΣ</v>
      </c>
      <c r="E112" s="113">
        <f>+Επιχειρήσεις!F116</f>
        <v>1</v>
      </c>
      <c r="H112" s="240">
        <f>IF('Γενικές Δαπάνες'!$F$53&gt;0,ΥΠΟΛΟΓΙΣΜΟΙ!BG112,0)</f>
        <v>0</v>
      </c>
      <c r="I112" s="262">
        <f>IF('Γενικές Δαπάνες'!$F$53&gt;0,ΥΠΟΛΟΓΙΣΜΟΙ!BR112,0)</f>
        <v>0</v>
      </c>
      <c r="J112" s="241">
        <f>IF('Γενικές Δαπάνες'!$F$53&gt;0,ΥΠΟΛΟΓΙΣΜΟΙ!BU112,0)</f>
        <v>0</v>
      </c>
      <c r="K112" s="28"/>
      <c r="L112" s="251">
        <f>IF('Γενικές Δαπάνες'!$F$53&gt;0,0,ΥΠΟΛΟΓΙΣΜΟΙ!BL112)</f>
        <v>4.0048765790717073E-3</v>
      </c>
      <c r="M112" s="252">
        <f>IF('Γενικές Δαπάνες'!$F$53&gt;0,0,ΥΠΟΛΟΓΙΣΜΟΙ!BN112)</f>
        <v>5.0033579583613165E-3</v>
      </c>
      <c r="N112" s="252">
        <f>IF('Γενικές Δαπάνες'!$F$53&gt;0,0,ΥΠΟΛΟΓΙΣΜΟΙ!BR112)</f>
        <v>4.3377037055015765E-3</v>
      </c>
      <c r="O112" s="253">
        <f>IF('Γενικές Δαπάνες'!$F$53=0,ΥΠΟΛΟΓΙΣΜΟΙ!BV112,0)</f>
        <v>454.17000000000007</v>
      </c>
    </row>
    <row r="113" spans="1:15" x14ac:dyDescent="0.25">
      <c r="A113" s="110">
        <v>102</v>
      </c>
      <c r="B113" s="111" t="str">
        <f>+Επιχειρήσεις!B117</f>
        <v>Α</v>
      </c>
      <c r="C113" s="112" t="str">
        <f>+Επιχειρήσεις!D117</f>
        <v>ΕΠΑΓΓΕΛΜΑΤΙΑΣ</v>
      </c>
      <c r="E113" s="113">
        <f>+Επιχειρήσεις!F117</f>
        <v>1</v>
      </c>
      <c r="H113" s="240">
        <f>IF('Γενικές Δαπάνες'!$F$53&gt;0,ΥΠΟΛΟΓΙΣΜΟΙ!BG113,0)</f>
        <v>0</v>
      </c>
      <c r="I113" s="262">
        <f>IF('Γενικές Δαπάνες'!$F$53&gt;0,ΥΠΟΛΟΓΙΣΜΟΙ!BR113,0)</f>
        <v>0</v>
      </c>
      <c r="J113" s="241">
        <f>IF('Γενικές Δαπάνες'!$F$53&gt;0,ΥΠΟΛΟΓΙΣΜΟΙ!BU113,0)</f>
        <v>0</v>
      </c>
      <c r="K113" s="28"/>
      <c r="L113" s="251">
        <f>IF('Γενικές Δαπάνες'!$F$53&gt;0,0,ΥΠΟΛΟΓΙΣΜΟΙ!BL113)</f>
        <v>3.4448613864535996E-3</v>
      </c>
      <c r="M113" s="252">
        <f>IF('Γενικές Δαπάνες'!$F$53&gt;0,0,ΥΠΟΛΟΓΙΣΜΟΙ!BN113)</f>
        <v>8.7306917394224318E-3</v>
      </c>
      <c r="N113" s="252">
        <f>IF('Γενικές Δαπάνες'!$F$53&gt;0,0,ΥΠΟΛΟΓΙΣΜΟΙ!BR113)</f>
        <v>5.20680483744321E-3</v>
      </c>
      <c r="O113" s="253">
        <f>IF('Γενικές Δαπάνες'!$F$53=0,ΥΠΟΛΟΓΙΣΜΟΙ!BV113,0)</f>
        <v>472.41</v>
      </c>
    </row>
    <row r="114" spans="1:15" x14ac:dyDescent="0.25">
      <c r="A114" s="110">
        <v>103</v>
      </c>
      <c r="B114" s="111" t="str">
        <f>+Επιχειρήσεις!B118</f>
        <v>Α</v>
      </c>
      <c r="C114" s="112" t="str">
        <f>+Επιχειρήσεις!D118</f>
        <v>ΕΠΑΓΓΕΛΜΑΤΙΑΣ</v>
      </c>
      <c r="E114" s="113">
        <f>+Επιχειρήσεις!F118</f>
        <v>1</v>
      </c>
      <c r="H114" s="240">
        <f>IF('Γενικές Δαπάνες'!$F$53&gt;0,ΥΠΟΛΟΓΙΣΜΟΙ!BG114,0)</f>
        <v>0</v>
      </c>
      <c r="I114" s="262">
        <f>IF('Γενικές Δαπάνες'!$F$53&gt;0,ΥΠΟΛΟΓΙΣΜΟΙ!BR114,0)</f>
        <v>0</v>
      </c>
      <c r="J114" s="241">
        <f>IF('Γενικές Δαπάνες'!$F$53&gt;0,ΥΠΟΛΟΓΙΣΜΟΙ!BU114,0)</f>
        <v>0</v>
      </c>
      <c r="K114" s="28"/>
      <c r="L114" s="251">
        <f>IF('Γενικές Δαπάνες'!$F$53&gt;0,0,ΥΠΟΛΟΓΙΣΜΟΙ!BL114)</f>
        <v>2.0389394523302853E-4</v>
      </c>
      <c r="M114" s="252">
        <f>IF('Γενικές Δαπάνες'!$F$53&gt;0,0,ΥΠΟΛΟΓΙΣΜΟΙ!BN114)</f>
        <v>0</v>
      </c>
      <c r="N114" s="252">
        <f>IF('Γενικές Δαπάνες'!$F$53&gt;0,0,ΥΠΟΛΟΓΙΣΜΟΙ!BR114)</f>
        <v>1.3592929682201902E-4</v>
      </c>
      <c r="O114" s="253">
        <f>IF('Γενικές Δαπάνες'!$F$53=0,ΥΠΟΛΟΓΙΣΜΟΙ!BV114,0)</f>
        <v>18.41</v>
      </c>
    </row>
    <row r="115" spans="1:15" x14ac:dyDescent="0.25">
      <c r="A115" s="110">
        <v>104</v>
      </c>
      <c r="B115" s="111" t="str">
        <f>+Επιχειρήσεις!B119</f>
        <v>Α</v>
      </c>
      <c r="C115" s="112" t="str">
        <f>+Επιχειρήσεις!D119</f>
        <v>ΕΠΑΓΓΕΛΜΑΤΙΑΣ</v>
      </c>
      <c r="E115" s="113">
        <f>+Επιχειρήσεις!F119</f>
        <v>1</v>
      </c>
      <c r="H115" s="240">
        <f>IF('Γενικές Δαπάνες'!$F$53&gt;0,ΥΠΟΛΟΓΙΣΜΟΙ!BG115,0)</f>
        <v>0</v>
      </c>
      <c r="I115" s="262">
        <f>IF('Γενικές Δαπάνες'!$F$53&gt;0,ΥΠΟΛΟΓΙΣΜΟΙ!BR115,0)</f>
        <v>0</v>
      </c>
      <c r="J115" s="241">
        <f>IF('Γενικές Δαπάνες'!$F$53&gt;0,ΥΠΟΛΟΓΙΣΜΟΙ!BU115,0)</f>
        <v>0</v>
      </c>
      <c r="K115" s="28"/>
      <c r="L115" s="251">
        <f>IF('Γενικές Δαπάνες'!$F$53&gt;0,0,ΥΠΟΛΟΓΙΣΜΟΙ!BL115)</f>
        <v>2.1826272769402133E-3</v>
      </c>
      <c r="M115" s="252">
        <f>IF('Γενικές Δαπάνες'!$F$53&gt;0,0,ΥΠΟΛΟΓΙΣΜΟΙ!BN115)</f>
        <v>1.2458025520483546E-2</v>
      </c>
      <c r="N115" s="252">
        <f>IF('Γενικές Δαπάνες'!$F$53&gt;0,0,ΥΠΟΛΟΓΙΣΜΟΙ!BR115)</f>
        <v>5.6077600247879909E-3</v>
      </c>
      <c r="O115" s="253">
        <f>IF('Γενικές Δαπάνες'!$F$53=0,ΥΠΟΛΟΓΙΣΜΟΙ!BV115,0)</f>
        <v>427.22</v>
      </c>
    </row>
    <row r="116" spans="1:15" x14ac:dyDescent="0.25">
      <c r="A116" s="110">
        <v>105</v>
      </c>
      <c r="B116" s="111" t="str">
        <f>+Επιχειρήσεις!B120</f>
        <v>Α</v>
      </c>
      <c r="C116" s="112" t="str">
        <f>+Επιχειρήσεις!D120</f>
        <v>ΕΠΑΓΓΕΛΜΑΤΙΑΣ</v>
      </c>
      <c r="E116" s="113">
        <f>+Επιχειρήσεις!F120</f>
        <v>2</v>
      </c>
      <c r="H116" s="240">
        <f>IF('Γενικές Δαπάνες'!$F$53&gt;0,ΥΠΟΛΟΓΙΣΜΟΙ!BG116,0)</f>
        <v>0</v>
      </c>
      <c r="I116" s="262">
        <f>IF('Γενικές Δαπάνες'!$F$53&gt;0,ΥΠΟΛΟΓΙΣΜΟΙ!BR116,0)</f>
        <v>0</v>
      </c>
      <c r="J116" s="241">
        <f>IF('Γενικές Δαπάνες'!$F$53&gt;0,ΥΠΟΛΟΓΙΣΜΟΙ!BU116,0)</f>
        <v>0</v>
      </c>
      <c r="K116" s="28"/>
      <c r="L116" s="251">
        <f>IF('Γενικές Δαπάνες'!$F$53&gt;0,0,ΥΠΟΛΟΓΙΣΜΟΙ!BL116)</f>
        <v>1.7140394643726343E-2</v>
      </c>
      <c r="M116" s="252">
        <f>IF('Γενικές Δαπάνες'!$F$53&gt;0,0,ΥΠΟΛΟΓΙΣΜΟΙ!BN116)</f>
        <v>9.9731363331094693E-3</v>
      </c>
      <c r="N116" s="252">
        <f>IF('Γενικές Δαπάνες'!$F$53&gt;0,0,ΥΠΟΛΟΓΙΣΜΟΙ!BR116)</f>
        <v>1.4751308540187386E-2</v>
      </c>
      <c r="O116" s="253">
        <f>IF('Γενικές Δαπάνες'!$F$53=0,ΥΠΟΛΟΓΙΣΜΟΙ!BV116,0)</f>
        <v>1732.5200000000002</v>
      </c>
    </row>
    <row r="117" spans="1:15" x14ac:dyDescent="0.25">
      <c r="A117" s="110">
        <v>106</v>
      </c>
      <c r="B117" s="111" t="str">
        <f>+Επιχειρήσεις!B121</f>
        <v>Α</v>
      </c>
      <c r="C117" s="112" t="str">
        <f>+Επιχειρήσεις!D121</f>
        <v>ΕΠΑΓΓΕΛΜΑΤΙΑΣ</v>
      </c>
      <c r="E117" s="113">
        <f>+Επιχειρήσεις!F121</f>
        <v>2</v>
      </c>
      <c r="H117" s="240">
        <f>IF('Γενικές Δαπάνες'!$F$53&gt;0,ΥΠΟΛΟΓΙΣΜΟΙ!BG117,0)</f>
        <v>0</v>
      </c>
      <c r="I117" s="262">
        <f>IF('Γενικές Δαπάνες'!$F$53&gt;0,ΥΠΟΛΟΓΙΣΜΟΙ!BR117,0)</f>
        <v>0</v>
      </c>
      <c r="J117" s="241">
        <f>IF('Γενικές Δαπάνες'!$F$53&gt;0,ΥΠΟΛΟΓΙΣΜΟΙ!BU117,0)</f>
        <v>0</v>
      </c>
      <c r="K117" s="28"/>
      <c r="L117" s="251">
        <f>IF('Γενικές Δαπάνες'!$F$53&gt;0,0,ΥΠΟΛΟΓΙΣΜΟΙ!BL117)</f>
        <v>5.7712852992861358E-2</v>
      </c>
      <c r="M117" s="252">
        <f>IF('Γενικές Δαπάνες'!$F$53&gt;0,0,ΥΠΟΛΟΓΙΣΜΟΙ!BN117)</f>
        <v>1.1215580926796507E-2</v>
      </c>
      <c r="N117" s="252">
        <f>IF('Γενικές Δαπάνες'!$F$53&gt;0,0,ΥΠΟΛΟΓΙΣΜΟΙ!BR117)</f>
        <v>4.2213762304173071E-2</v>
      </c>
      <c r="O117" s="253">
        <f>IF('Γενικές Δαπάνες'!$F$53=0,ΥΠΟΛΟΓΙΣΜΟΙ!BV117,0)</f>
        <v>5420.51</v>
      </c>
    </row>
    <row r="118" spans="1:15" x14ac:dyDescent="0.25">
      <c r="A118" s="110">
        <v>107</v>
      </c>
      <c r="B118" s="111" t="str">
        <f>+Επιχειρήσεις!B122</f>
        <v>Α</v>
      </c>
      <c r="C118" s="112" t="str">
        <f>+Επιχειρήσεις!D122</f>
        <v>ΕΠΑΓΓΕΛΜΑΤΙΑΣ</v>
      </c>
      <c r="E118" s="113">
        <f>+Επιχειρήσεις!F122</f>
        <v>1</v>
      </c>
      <c r="H118" s="240">
        <f>IF('Γενικές Δαπάνες'!$F$53&gt;0,ΥΠΟΛΟΓΙΣΜΟΙ!BG118,0)</f>
        <v>0</v>
      </c>
      <c r="I118" s="262">
        <f>IF('Γενικές Δαπάνες'!$F$53&gt;0,ΥΠΟΛΟΓΙΣΜΟΙ!BR118,0)</f>
        <v>0</v>
      </c>
      <c r="J118" s="241">
        <f>IF('Γενικές Δαπάνες'!$F$53&gt;0,ΥΠΟΛΟΓΙΣΜΟΙ!BU118,0)</f>
        <v>0</v>
      </c>
      <c r="K118" s="28"/>
      <c r="L118" s="251">
        <f>IF('Γενικές Δαπάνες'!$F$53&gt;0,0,ΥΠΟΛΟΓΙΣΜΟΙ!BL118)</f>
        <v>4.9949915990837425E-3</v>
      </c>
      <c r="M118" s="252">
        <f>IF('Γενικές Δαπάνες'!$F$53&gt;0,0,ΥΠΟΛΟΓΙΣΜΟΙ!BN118)</f>
        <v>1.8670248488918736E-2</v>
      </c>
      <c r="N118" s="252">
        <f>IF('Γενικές Δαπάνες'!$F$53&gt;0,0,ΥΠΟΛΟΓΙΣΜΟΙ!BR118)</f>
        <v>9.5534105623620736E-3</v>
      </c>
      <c r="O118" s="253">
        <f>IF('Γενικές Δαπάνες'!$F$53=0,ΥΠΟΛΟΓΙΣΜΟΙ!BV118,0)</f>
        <v>795.99</v>
      </c>
    </row>
    <row r="119" spans="1:15" x14ac:dyDescent="0.25">
      <c r="A119" s="110">
        <v>108</v>
      </c>
      <c r="B119" s="111" t="str">
        <f>+Επιχειρήσεις!B123</f>
        <v>Α</v>
      </c>
      <c r="C119" s="112" t="str">
        <f>+Επιχειρήσεις!D123</f>
        <v>ΕΠΑΓΓΕΛΜΑΤΙΑΣ</v>
      </c>
      <c r="E119" s="113">
        <f>+Επιχειρήσεις!F123</f>
        <v>1</v>
      </c>
      <c r="H119" s="240">
        <f>IF('Γενικές Δαπάνες'!$F$53&gt;0,ΥΠΟΛΟΓΙΣΜΟΙ!BG119,0)</f>
        <v>0</v>
      </c>
      <c r="I119" s="262">
        <f>IF('Γενικές Δαπάνες'!$F$53&gt;0,ΥΠΟΛΟΓΙΣΜΟΙ!BR119,0)</f>
        <v>0</v>
      </c>
      <c r="J119" s="241">
        <f>IF('Γενικές Δαπάνες'!$F$53&gt;0,ΥΠΟΛΟΓΙΣΜΟΙ!BU119,0)</f>
        <v>0</v>
      </c>
      <c r="K119" s="28"/>
      <c r="L119" s="251">
        <f>IF('Γενικές Δαπάνες'!$F$53&gt;0,0,ΥΠΟΛΟΓΙΣΜΟΙ!BL119)</f>
        <v>3.3839392383589652E-3</v>
      </c>
      <c r="M119" s="252">
        <f>IF('Γενικές Δαπάνες'!$F$53&gt;0,0,ΥΠΟΛΟΓΙΣΜΟΙ!BN119)</f>
        <v>1.712558764271323E-3</v>
      </c>
      <c r="N119" s="252">
        <f>IF('Γενικές Δαπάνες'!$F$53&gt;0,0,ΥΠΟΛΟΓΙΣΜΟΙ!BR119)</f>
        <v>2.8268124136630844E-3</v>
      </c>
      <c r="O119" s="253">
        <f>IF('Γενικές Δαπάνες'!$F$53=0,ΥΠΟΛΟΓΙΣΜΟΙ!BV119,0)</f>
        <v>337.31</v>
      </c>
    </row>
    <row r="120" spans="1:15" x14ac:dyDescent="0.25">
      <c r="A120" s="110">
        <v>109</v>
      </c>
      <c r="B120" s="111" t="str">
        <f>+Επιχειρήσεις!B124</f>
        <v>Α</v>
      </c>
      <c r="C120" s="112" t="str">
        <f>+Επιχειρήσεις!D124</f>
        <v>ΕΠΑΓΓΕΛΜΑΤΙΑΣ</v>
      </c>
      <c r="E120" s="113">
        <f>+Επιχειρήσεις!F124</f>
        <v>1</v>
      </c>
      <c r="H120" s="240">
        <f>IF('Γενικές Δαπάνες'!$F$53&gt;0,ΥΠΟΛΟΓΙΣΜΟΙ!BG120,0)</f>
        <v>0</v>
      </c>
      <c r="I120" s="262">
        <f>IF('Γενικές Δαπάνες'!$F$53&gt;0,ΥΠΟΛΟΓΙΣΜΟΙ!BR120,0)</f>
        <v>0</v>
      </c>
      <c r="J120" s="241">
        <f>IF('Γενικές Δαπάνες'!$F$53&gt;0,ΥΠΟΛΟΓΙΣΜΟΙ!BU120,0)</f>
        <v>0</v>
      </c>
      <c r="K120" s="28"/>
      <c r="L120" s="251">
        <f>IF('Γενικές Δαπάνες'!$F$53&gt;0,0,ΥΠΟΛΟΓΙΣΜΟΙ!BL120)</f>
        <v>3.3957852115995887E-3</v>
      </c>
      <c r="M120" s="252">
        <f>IF('Γενικές Δαπάνες'!$F$53&gt;0,0,ΥΠΟΛΟΓΙΣΜΟΙ!BN120)</f>
        <v>8.7306917394224307E-4</v>
      </c>
      <c r="N120" s="252">
        <f>IF('Γενικές Δαπάνες'!$F$53&gt;0,0,ΥΠΟΛΟΓΙΣΜΟΙ!BR120)</f>
        <v>2.554879865713807E-3</v>
      </c>
      <c r="O120" s="253">
        <f>IF('Γενικές Δαπάνες'!$F$53=0,ΥΠΟΛΟΓΙΣΜΟΙ!BV120,0)</f>
        <v>322.87000000000006</v>
      </c>
    </row>
    <row r="121" spans="1:15" x14ac:dyDescent="0.25">
      <c r="A121" s="110">
        <v>110</v>
      </c>
      <c r="B121" s="111" t="str">
        <f>+Επιχειρήσεις!B125</f>
        <v>Α</v>
      </c>
      <c r="C121" s="112" t="str">
        <f>+Επιχειρήσεις!D125</f>
        <v>ΕΠΑΓΓΕΛΜΑΤΙΑΣ</v>
      </c>
      <c r="E121" s="113">
        <f>+Επιχειρήσεις!F125</f>
        <v>1</v>
      </c>
      <c r="H121" s="240">
        <f>IF('Γενικές Δαπάνες'!$F$53&gt;0,ΥΠΟΛΟΓΙΣΜΟΙ!BG121,0)</f>
        <v>0</v>
      </c>
      <c r="I121" s="262">
        <f>IF('Γενικές Δαπάνες'!$F$53&gt;0,ΥΠΟΛΟΓΙΣΜΟΙ!BR121,0)</f>
        <v>0</v>
      </c>
      <c r="J121" s="241">
        <f>IF('Γενικές Δαπάνες'!$F$53&gt;0,ΥΠΟΛΟΓΙΣΜΟΙ!BU121,0)</f>
        <v>0</v>
      </c>
      <c r="K121" s="28"/>
      <c r="L121" s="251">
        <f>IF('Γενικές Δαπάνες'!$F$53&gt;0,0,ΥΠΟΛΟΓΙΣΜΟΙ!BL121)</f>
        <v>1.7689944679383795E-3</v>
      </c>
      <c r="M121" s="252">
        <f>IF('Γενικές Δαπάνες'!$F$53&gt;0,0,ΥΠΟΛΟΓΙΣΜΟΙ!BN121)</f>
        <v>8.7306917394224307E-4</v>
      </c>
      <c r="N121" s="252">
        <f>IF('Γενικές Δαπάνες'!$F$53&gt;0,0,ΥΠΟΛΟΓΙΣΜΟΙ!BR121)</f>
        <v>1.4703527032730007E-3</v>
      </c>
      <c r="O121" s="253">
        <f>IF('Γενικές Δαπάνες'!$F$53=0,ΥΠΟΛΟΓΙΣΜΟΙ!BV121,0)</f>
        <v>175.92</v>
      </c>
    </row>
    <row r="122" spans="1:15" x14ac:dyDescent="0.25">
      <c r="A122" s="110">
        <v>111</v>
      </c>
      <c r="B122" s="111" t="str">
        <f>+Επιχειρήσεις!B126</f>
        <v>Α</v>
      </c>
      <c r="C122" s="112" t="str">
        <f>+Επιχειρήσεις!D126</f>
        <v>ΕΠΑΓΓΕΛΜΑΤΙΑΣ</v>
      </c>
      <c r="E122" s="113">
        <f>+Επιχειρήσεις!F126</f>
        <v>2</v>
      </c>
      <c r="H122" s="240">
        <f>IF('Γενικές Δαπάνες'!$F$53&gt;0,ΥΠΟΛΟΓΙΣΜΟΙ!BG122,0)</f>
        <v>0</v>
      </c>
      <c r="I122" s="262">
        <f>IF('Γενικές Δαπάνες'!$F$53&gt;0,ΥΠΟΛΟΓΙΣΜΟΙ!BR122,0)</f>
        <v>0</v>
      </c>
      <c r="J122" s="241">
        <f>IF('Γενικές Δαπάνες'!$F$53&gt;0,ΥΠΟΛΟΓΙΣΜΟΙ!BU122,0)</f>
        <v>0</v>
      </c>
      <c r="K122" s="28"/>
      <c r="L122" s="251">
        <f>IF('Γενικές Δαπάνες'!$F$53&gt;0,0,ΥΠΟΛΟΓΙΣΜΟΙ!BL122)</f>
        <v>5.2766784659368914E-3</v>
      </c>
      <c r="M122" s="252">
        <f>IF('Γενικές Δαπάνες'!$F$53&gt;0,0,ΥΠΟΛΟΓΙΣΜΟΙ!BN122)</f>
        <v>8.4284754869039628E-3</v>
      </c>
      <c r="N122" s="252">
        <f>IF('Γενικές Δαπάνες'!$F$53&gt;0,0,ΥΠΟΛΟΓΙΣΜΟΙ!BR122)</f>
        <v>6.3272774729259155E-3</v>
      </c>
      <c r="O122" s="253">
        <f>IF('Γενικές Δαπάνες'!$F$53=0,ΥΠΟΛΟΓΙΣΜΟΙ!BV122,0)</f>
        <v>632.29999999999995</v>
      </c>
    </row>
    <row r="123" spans="1:15" x14ac:dyDescent="0.25">
      <c r="A123" s="110">
        <v>112</v>
      </c>
      <c r="B123" s="111" t="str">
        <f>+Επιχειρήσεις!B127</f>
        <v>Α</v>
      </c>
      <c r="C123" s="112" t="str">
        <f>+Επιχειρήσεις!D127</f>
        <v>ΕΠΑΓΓΕΛΜΑΤΙΑΣ</v>
      </c>
      <c r="E123" s="113">
        <f>+Επιχειρήσεις!F127</f>
        <v>2</v>
      </c>
      <c r="H123" s="240">
        <f>IF('Γενικές Δαπάνες'!$F$53&gt;0,ΥΠΟΛΟΓΙΣΜΟΙ!BG123,0)</f>
        <v>0</v>
      </c>
      <c r="I123" s="262">
        <f>IF('Γενικές Δαπάνες'!$F$53&gt;0,ΥΠΟΛΟΓΙΣΜΟΙ!BR123,0)</f>
        <v>0</v>
      </c>
      <c r="J123" s="241">
        <f>IF('Γενικές Δαπάνες'!$F$53&gt;0,ΥΠΟΛΟΓΙΣΜΟΙ!BU123,0)</f>
        <v>0</v>
      </c>
      <c r="K123" s="28"/>
      <c r="L123" s="251">
        <f>IF('Γενικές Δαπάνες'!$F$53&gt;0,0,ΥΠΟΛΟΓΙΣΜΟΙ!BL123)</f>
        <v>6.5205056562023444E-3</v>
      </c>
      <c r="M123" s="252">
        <f>IF('Γενικές Δαπάνες'!$F$53&gt;0,0,ΥΠΟΛΟΓΙΣΜΟΙ!BN123)</f>
        <v>6.2458025520483549E-3</v>
      </c>
      <c r="N123" s="252">
        <f>IF('Γενικές Δαπάνες'!$F$53&gt;0,0,ΥΠΟΛΟΓΙΣΜΟΙ!BR123)</f>
        <v>6.4289379548176815E-3</v>
      </c>
      <c r="O123" s="253">
        <f>IF('Γενικές Δαπάνες'!$F$53=0,ΥΠΟΛΟΓΙΣΜΟΙ!BV123,0)</f>
        <v>704.36</v>
      </c>
    </row>
    <row r="124" spans="1:15" x14ac:dyDescent="0.25">
      <c r="A124" s="110">
        <v>113</v>
      </c>
      <c r="B124" s="111" t="str">
        <f>+Επιχειρήσεις!B128</f>
        <v>Α</v>
      </c>
      <c r="C124" s="112" t="str">
        <f>+Επιχειρήσεις!D128</f>
        <v>ΕΠΑΓΓΕΛΜΑΤΙΑΣ</v>
      </c>
      <c r="E124" s="113">
        <f>+Επιχειρήσεις!F128</f>
        <v>1</v>
      </c>
      <c r="H124" s="240">
        <f>IF('Γενικές Δαπάνες'!$F$53&gt;0,ΥΠΟΛΟΓΙΣΜΟΙ!BG124,0)</f>
        <v>0</v>
      </c>
      <c r="I124" s="262">
        <f>IF('Γενικές Δαπάνες'!$F$53&gt;0,ΥΠΟΛΟΓΙΣΜΟΙ!BR124,0)</f>
        <v>0</v>
      </c>
      <c r="J124" s="241">
        <f>IF('Γενικές Δαπάνες'!$F$53&gt;0,ΥΠΟΛΟΓΙΣΜΟΙ!BU124,0)</f>
        <v>0</v>
      </c>
      <c r="K124" s="28"/>
      <c r="L124" s="251">
        <f>IF('Γενικές Δαπάνες'!$F$53&gt;0,0,ΥΠΟΛΟΓΙΣΜΟΙ!BL124)</f>
        <v>4.4575619850526719E-3</v>
      </c>
      <c r="M124" s="252">
        <f>IF('Γενικές Δαπάνες'!$F$53&gt;0,0,ΥΠΟΛΟΓΙΣΜΟΙ!BN124)</f>
        <v>6.2458025520483549E-3</v>
      </c>
      <c r="N124" s="252">
        <f>IF('Γενικές Δαπάνες'!$F$53&gt;0,0,ΥΠΟΛΟΓΙΣΜΟΙ!BR124)</f>
        <v>5.0536421740512332E-3</v>
      </c>
      <c r="O124" s="253">
        <f>IF('Γενικές Δαπάνες'!$F$53=0,ΥΠΟΛΟΓΙΣΜΟΙ!BV124,0)</f>
        <v>518</v>
      </c>
    </row>
    <row r="125" spans="1:15" x14ac:dyDescent="0.25">
      <c r="A125" s="110">
        <v>114</v>
      </c>
      <c r="B125" s="111" t="str">
        <f>+Επιχειρήσεις!B129</f>
        <v>Α</v>
      </c>
      <c r="C125" s="112" t="str">
        <f>+Επιχειρήσεις!D129</f>
        <v>ΕΠΑΓΓΕΛΜΑΤΙΑΣ</v>
      </c>
      <c r="E125" s="113">
        <f>+Επιχειρήσεις!F129</f>
        <v>1</v>
      </c>
      <c r="H125" s="240">
        <f>IF('Γενικές Δαπάνες'!$F$53&gt;0,ΥΠΟΛΟΓΙΣΜΟΙ!BG125,0)</f>
        <v>0</v>
      </c>
      <c r="I125" s="262">
        <f>IF('Γενικές Δαπάνες'!$F$53&gt;0,ΥΠΟΛΟΓΙΣΜΟΙ!BR125,0)</f>
        <v>0</v>
      </c>
      <c r="J125" s="241">
        <f>IF('Γενικές Δαπάνες'!$F$53&gt;0,ΥΠΟΛΟΓΙΣΜΟΙ!BU125,0)</f>
        <v>0</v>
      </c>
      <c r="K125" s="28"/>
      <c r="L125" s="251">
        <f>IF('Γενικές Δαπάνες'!$F$53&gt;0,0,ΥΠΟΛΟΓΙΣΜΟΙ!BL125)</f>
        <v>4.0006458743429138E-3</v>
      </c>
      <c r="M125" s="252">
        <f>IF('Γενικές Δαπάνες'!$F$53&gt;0,0,ΥΠΟΛΟΓΙΣΜΟΙ!BN125)</f>
        <v>2.5184687709872396E-3</v>
      </c>
      <c r="N125" s="252">
        <f>IF('Γενικές Δαπάνες'!$F$53&gt;0,0,ΥΠΟΛΟΓΙΣΜΟΙ!BR125)</f>
        <v>3.5065868398910225E-3</v>
      </c>
      <c r="O125" s="253">
        <f>IF('Γενικές Δαπάνες'!$F$53=0,ΥΠΟΛΟΓΙΣΜΟΙ!BV125,0)</f>
        <v>407.9</v>
      </c>
    </row>
    <row r="126" spans="1:15" x14ac:dyDescent="0.25">
      <c r="A126" s="110">
        <v>115</v>
      </c>
      <c r="B126" s="111" t="str">
        <f>+Επιχειρήσεις!B130</f>
        <v>Α</v>
      </c>
      <c r="C126" s="112" t="str">
        <f>+Επιχειρήσεις!D130</f>
        <v>ΕΠΑΓΓΕΛΜΑΤΙΑΣ</v>
      </c>
      <c r="E126" s="113">
        <f>+Επιχειρήσεις!F130</f>
        <v>1</v>
      </c>
      <c r="H126" s="240">
        <f>IF('Γενικές Δαπάνες'!$F$53&gt;0,ΥΠΟΛΟΓΙΣΜΟΙ!BG126,0)</f>
        <v>0</v>
      </c>
      <c r="I126" s="262">
        <f>IF('Γενικές Δαπάνες'!$F$53&gt;0,ΥΠΟΛΟΓΙΣΜΟΙ!BR126,0)</f>
        <v>0</v>
      </c>
      <c r="J126" s="241">
        <f>IF('Γενικές Δαπάνες'!$F$53&gt;0,ΥΠΟΛΟΓΙΣΜΟΙ!BU126,0)</f>
        <v>0</v>
      </c>
      <c r="K126" s="28"/>
      <c r="L126" s="251">
        <f>IF('Γενικές Δαπάνες'!$F$53&gt;0,0,ΥΠΟΛΟΓΙΣΜΟΙ!BL126)</f>
        <v>4.1258747343152179E-3</v>
      </c>
      <c r="M126" s="252">
        <f>IF('Γενικές Δαπάνες'!$F$53&gt;0,0,ΥΠΟΛΟΓΙΣΜΟΙ!BN126)</f>
        <v>3.3915379449294828E-3</v>
      </c>
      <c r="N126" s="252">
        <f>IF('Γενικές Δαπάνες'!$F$53&gt;0,0,ΥΠΟΛΟΓΙΣΜΟΙ!BR126)</f>
        <v>3.8810958045199725E-3</v>
      </c>
      <c r="O126" s="253">
        <f>IF('Γενικές Δαπάνες'!$F$53=0,ΥΠΟΛΟΓΙΣΜΟΙ!BV126,0)</f>
        <v>435.34</v>
      </c>
    </row>
    <row r="127" spans="1:15" x14ac:dyDescent="0.25">
      <c r="A127" s="110">
        <v>116</v>
      </c>
      <c r="B127" s="111" t="str">
        <f>+Επιχειρήσεις!B131</f>
        <v>Α</v>
      </c>
      <c r="C127" s="112" t="str">
        <f>+Επιχειρήσεις!D131</f>
        <v>ΕΠΑΓΓΕΛΜΑΤΙΑΣ</v>
      </c>
      <c r="E127" s="113">
        <f>+Επιχειρήσεις!F131</f>
        <v>1</v>
      </c>
      <c r="H127" s="240">
        <f>IF('Γενικές Δαπάνες'!$F$53&gt;0,ΥΠΟΛΟΓΙΣΜΟΙ!BG127,0)</f>
        <v>0</v>
      </c>
      <c r="I127" s="262">
        <f>IF('Γενικές Δαπάνες'!$F$53&gt;0,ΥΠΟΛΟΓΙΣΜΟΙ!BR127,0)</f>
        <v>0</v>
      </c>
      <c r="J127" s="241">
        <f>IF('Γενικές Δαπάνες'!$F$53&gt;0,ΥΠΟΛΟΓΙΣΜΟΙ!BU127,0)</f>
        <v>0</v>
      </c>
      <c r="K127" s="28"/>
      <c r="L127" s="251">
        <f>IF('Γενικές Δαπάνες'!$F$53&gt;0,0,ΥΠΟΛΟΓΙΣΜΟΙ!BL127)</f>
        <v>4.1258747343152179E-3</v>
      </c>
      <c r="M127" s="252">
        <f>IF('Γενικές Δαπάνες'!$F$53&gt;0,0,ΥΠΟΛΟΓΙΣΜΟΙ!BN127)</f>
        <v>3.3915379449294828E-3</v>
      </c>
      <c r="N127" s="252">
        <f>IF('Γενικές Δαπάνες'!$F$53&gt;0,0,ΥΠΟΛΟΓΙΣΜΟΙ!BR127)</f>
        <v>3.8810958045199725E-3</v>
      </c>
      <c r="O127" s="253">
        <f>IF('Γενικές Δαπάνες'!$F$53=0,ΥΠΟΛΟΓΙΣΜΟΙ!BV127,0)</f>
        <v>435.34</v>
      </c>
    </row>
    <row r="128" spans="1:15" x14ac:dyDescent="0.25">
      <c r="A128" s="110">
        <v>117</v>
      </c>
      <c r="B128" s="111" t="str">
        <f>+Επιχειρήσεις!B132</f>
        <v>Α</v>
      </c>
      <c r="C128" s="112" t="str">
        <f>+Επιχειρήσεις!D132</f>
        <v>ΕΠΑΓΓΕΛΜΑΤΙΑΣ</v>
      </c>
      <c r="E128" s="113">
        <f>+Επιχειρήσεις!F132</f>
        <v>1</v>
      </c>
      <c r="H128" s="240">
        <f>IF('Γενικές Δαπάνες'!$F$53&gt;0,ΥΠΟΛΟΓΙΣΜΟΙ!BG128,0)</f>
        <v>0</v>
      </c>
      <c r="I128" s="262">
        <f>IF('Γενικές Δαπάνες'!$F$53&gt;0,ΥΠΟΛΟΓΙΣΜΟΙ!BR128,0)</f>
        <v>0</v>
      </c>
      <c r="J128" s="241">
        <f>IF('Γενικές Δαπάνες'!$F$53&gt;0,ΥΠΟΛΟΓΙΣΜΟΙ!BU128,0)</f>
        <v>0</v>
      </c>
      <c r="K128" s="28"/>
      <c r="L128" s="251">
        <f>IF('Γενικές Δαπάνες'!$F$53&gt;0,0,ΥΠΟΛΟΓΙΣΜΟΙ!BL128)</f>
        <v>4.085259968918795E-3</v>
      </c>
      <c r="M128" s="252">
        <f>IF('Γενικές Δαπάνες'!$F$53&gt;0,0,ΥΠΟΛΟΓΙΣΜΟΙ!BN128)</f>
        <v>3.3915379449294828E-3</v>
      </c>
      <c r="N128" s="252">
        <f>IF('Γενικές Δαπάνες'!$F$53&gt;0,0,ΥΠΟΛΟΓΙΣΜΟΙ!BR128)</f>
        <v>3.8540192942556908E-3</v>
      </c>
      <c r="O128" s="253">
        <f>IF('Γενικές Δαπάνες'!$F$53=0,ΥΠΟΛΟΓΙΣΜΟΙ!BV128,0)</f>
        <v>431.66999999999996</v>
      </c>
    </row>
    <row r="129" spans="1:15" x14ac:dyDescent="0.25">
      <c r="A129" s="110">
        <v>118</v>
      </c>
      <c r="B129" s="111" t="str">
        <f>+Επιχειρήσεις!B133</f>
        <v>Α</v>
      </c>
      <c r="C129" s="112" t="str">
        <f>+Επιχειρήσεις!D133</f>
        <v>ΕΠΑΓΓΕΛΜΑΤΙΑΣ</v>
      </c>
      <c r="E129" s="113">
        <f>+Επιχειρήσεις!F133</f>
        <v>1</v>
      </c>
      <c r="H129" s="240">
        <f>IF('Γενικές Δαπάνες'!$F$53&gt;0,ΥΠΟΛΟΓΙΣΜΟΙ!BG129,0)</f>
        <v>0</v>
      </c>
      <c r="I129" s="262">
        <f>IF('Γενικές Δαπάνες'!$F$53&gt;0,ΥΠΟΛΟΓΙΣΜΟΙ!BR129,0)</f>
        <v>0</v>
      </c>
      <c r="J129" s="241">
        <f>IF('Γενικές Δαπάνες'!$F$53&gt;0,ΥΠΟΛΟΓΙΣΜΟΙ!BU129,0)</f>
        <v>0</v>
      </c>
      <c r="K129" s="28"/>
      <c r="L129" s="251">
        <f>IF('Γενικές Δαπάνες'!$F$53&gt;0,0,ΥΠΟΛΟΓΙΣΜΟΙ!BL129)</f>
        <v>4.085259968918795E-3</v>
      </c>
      <c r="M129" s="252">
        <f>IF('Γενικές Δαπάνες'!$F$53&gt;0,0,ΥΠΟΛΟΓΙΣΜΟΙ!BN129)</f>
        <v>3.3915379449294828E-3</v>
      </c>
      <c r="N129" s="252">
        <f>IF('Γενικές Δαπάνες'!$F$53&gt;0,0,ΥΠΟΛΟΓΙΣΜΟΙ!BR129)</f>
        <v>3.8540192942556908E-3</v>
      </c>
      <c r="O129" s="253">
        <f>IF('Γενικές Δαπάνες'!$F$53=0,ΥΠΟΛΟΓΙΣΜΟΙ!BV129,0)</f>
        <v>431.66999999999996</v>
      </c>
    </row>
    <row r="130" spans="1:15" x14ac:dyDescent="0.25">
      <c r="A130" s="110">
        <v>119</v>
      </c>
      <c r="B130" s="111" t="str">
        <f>+Επιχειρήσεις!B134</f>
        <v>Α</v>
      </c>
      <c r="C130" s="112" t="str">
        <f>+Επιχειρήσεις!D134</f>
        <v>ΕΠΑΓΓΕΛΜΑΤΙΑΣ</v>
      </c>
      <c r="E130" s="113">
        <f>+Επιχειρήσεις!F134</f>
        <v>1</v>
      </c>
      <c r="H130" s="240">
        <f>IF('Γενικές Δαπάνες'!$F$53&gt;0,ΥΠΟΛΟΓΙΣΜΟΙ!BG130,0)</f>
        <v>0</v>
      </c>
      <c r="I130" s="262">
        <f>IF('Γενικές Δαπάνες'!$F$53&gt;0,ΥΠΟΛΟΓΙΣΜΟΙ!BR130,0)</f>
        <v>0</v>
      </c>
      <c r="J130" s="241">
        <f>IF('Γενικές Δαπάνες'!$F$53&gt;0,ΥΠΟΛΟΓΙΣΜΟΙ!BU130,0)</f>
        <v>0</v>
      </c>
      <c r="K130" s="28"/>
      <c r="L130" s="251">
        <f>IF('Γενικές Δαπάνες'!$F$53&gt;0,0,ΥΠΟΛΟΓΙΣΜΟΙ!BL130)</f>
        <v>5.8220490355286496E-3</v>
      </c>
      <c r="M130" s="252">
        <f>IF('Γενικές Δαπάνες'!$F$53&gt;0,0,ΥΠΟΛΟΓΙΣΜΟΙ!BN130)</f>
        <v>4.2310275352585632E-3</v>
      </c>
      <c r="N130" s="252">
        <f>IF('Γενικές Δαπάνες'!$F$53&gt;0,0,ΥΠΟΛΟΓΙΣΜΟΙ!BR130)</f>
        <v>5.2917085354386205E-3</v>
      </c>
      <c r="O130" s="253">
        <f>IF('Γενικές Δαπάνες'!$F$53=0,ΥΠΟΛΟΓΙΣΜΟΙ!BV130,0)</f>
        <v>604.05000000000007</v>
      </c>
    </row>
    <row r="131" spans="1:15" x14ac:dyDescent="0.25">
      <c r="A131" s="110">
        <v>120</v>
      </c>
      <c r="B131" s="111" t="str">
        <f>+Επιχειρήσεις!B135</f>
        <v>Α</v>
      </c>
      <c r="C131" s="112" t="str">
        <f>+Επιχειρήσεις!D135</f>
        <v>ΕΠΑΓΓΕΛΜΑΤΙΑΣ</v>
      </c>
      <c r="E131" s="113">
        <f>+Επιχειρήσεις!F135</f>
        <v>1</v>
      </c>
      <c r="H131" s="240">
        <f>IF('Γενικές Δαπάνες'!$F$53&gt;0,ΥΠΟΛΟΓΙΣΜΟΙ!BG131,0)</f>
        <v>0</v>
      </c>
      <c r="I131" s="262">
        <f>IF('Γενικές Δαπάνες'!$F$53&gt;0,ΥΠΟΛΟΓΙΣΜΟΙ!BR131,0)</f>
        <v>0</v>
      </c>
      <c r="J131" s="241">
        <f>IF('Γενικές Δαπάνες'!$F$53&gt;0,ΥΠΟΛΟΓΙΣΜΟΙ!BU131,0)</f>
        <v>0</v>
      </c>
      <c r="K131" s="28"/>
      <c r="L131" s="251">
        <f>IF('Γενικές Δαπάνες'!$F$53&gt;0,0,ΥΠΟΛΟΓΙΣΜΟΙ!BL131)</f>
        <v>5.8474332639014137E-3</v>
      </c>
      <c r="M131" s="252">
        <f>IF('Γενικές Δαπάνες'!$F$53&gt;0,0,ΥΠΟΛΟΓΙΣΜΟΙ!BN131)</f>
        <v>1.712558764271323E-3</v>
      </c>
      <c r="N131" s="252">
        <f>IF('Γενικές Δαπάνες'!$F$53&gt;0,0,ΥΠΟΛΟΓΙΣΜΟΙ!BR131)</f>
        <v>4.469141764024717E-3</v>
      </c>
      <c r="O131" s="253">
        <f>IF('Γενικές Δαπάνες'!$F$53=0,ΥΠΟΛΟΓΙΣΜΟΙ!BV131,0)</f>
        <v>559.84999999999991</v>
      </c>
    </row>
    <row r="132" spans="1:15" x14ac:dyDescent="0.25">
      <c r="A132" s="110">
        <v>121</v>
      </c>
      <c r="B132" s="111" t="str">
        <f>+Επιχειρήσεις!B136</f>
        <v>Α</v>
      </c>
      <c r="C132" s="112" t="str">
        <f>+Επιχειρήσεις!D136</f>
        <v>ΕΠΑΓΓΕΛΜΑΤΙΑΣ</v>
      </c>
      <c r="E132" s="113">
        <f>+Επιχειρήσεις!F136</f>
        <v>1</v>
      </c>
      <c r="H132" s="240">
        <f>IF('Γενικές Δαπάνες'!$F$53&gt;0,ΥΠΟΛΟΓΙΣΜΟΙ!BG132,0)</f>
        <v>0</v>
      </c>
      <c r="I132" s="262">
        <f>IF('Γενικές Δαπάνες'!$F$53&gt;0,ΥΠΟΛΟΓΙΣΜΟΙ!BR132,0)</f>
        <v>0</v>
      </c>
      <c r="J132" s="241">
        <f>IF('Γενικές Δαπάνες'!$F$53&gt;0,ΥΠΟΛΟΓΙΣΜΟΙ!BU132,0)</f>
        <v>0</v>
      </c>
      <c r="K132" s="28"/>
      <c r="L132" s="251">
        <f>IF('Γενικές Δαπάνες'!$F$53&gt;0,0,ΥΠΟΛΟΓΙΣΜΟΙ!BL132)</f>
        <v>5.991277224680412E-3</v>
      </c>
      <c r="M132" s="252">
        <f>IF('Γενικές Δαπάνες'!$F$53&gt;0,0,ΥΠΟΛΟΓΙΣΜΟΙ!BN132)</f>
        <v>5.0033579583613165E-3</v>
      </c>
      <c r="N132" s="252">
        <f>IF('Γενικές Δαπάνες'!$F$53&gt;0,0,ΥΠΟΛΟΓΙΣΜΟΙ!BR132)</f>
        <v>5.6619708025740468E-3</v>
      </c>
      <c r="O132" s="253">
        <f>IF('Γενικές Δαπάνες'!$F$53=0,ΥΠΟΛΟΓΙΣΜΟΙ!BV132,0)</f>
        <v>633.61</v>
      </c>
    </row>
    <row r="133" spans="1:15" x14ac:dyDescent="0.25">
      <c r="A133" s="110">
        <v>122</v>
      </c>
      <c r="B133" s="111" t="str">
        <f>+Επιχειρήσεις!B137</f>
        <v>Α</v>
      </c>
      <c r="C133" s="112" t="str">
        <f>+Επιχειρήσεις!D137</f>
        <v>ΕΠΑΓΓΕΛΜΑΤΙΑΣ</v>
      </c>
      <c r="E133" s="113">
        <f>+Επιχειρήσεις!F137</f>
        <v>1</v>
      </c>
      <c r="H133" s="240">
        <f>IF('Γενικές Δαπάνες'!$F$53&gt;0,ΥΠΟΛΟΓΙΣΜΟΙ!BG133,0)</f>
        <v>0</v>
      </c>
      <c r="I133" s="262">
        <f>IF('Γενικές Δαπάνες'!$F$53&gt;0,ΥΠΟΛΟΓΙΣΜΟΙ!BR133,0)</f>
        <v>0</v>
      </c>
      <c r="J133" s="241">
        <f>IF('Γενικές Δαπάνες'!$F$53&gt;0,ΥΠΟΛΟΓΙΣΜΟΙ!BU133,0)</f>
        <v>0</v>
      </c>
      <c r="K133" s="28"/>
      <c r="L133" s="251">
        <f>IF('Γενικές Δαπάνες'!$F$53&gt;0,0,ΥΠΟΛΟΓΙΣΜΟΙ!BL133)</f>
        <v>3.725780180445525E-3</v>
      </c>
      <c r="M133" s="252">
        <f>IF('Γενικές Δαπάνες'!$F$53&gt;0,0,ΥΠΟΛΟΓΙΣΜΟΙ!BN133)</f>
        <v>8.7306917394224318E-3</v>
      </c>
      <c r="N133" s="252">
        <f>IF('Γενικές Δαπάνες'!$F$53&gt;0,0,ΥΠΟΛΟΓΙΣΜΟΙ!BR133)</f>
        <v>5.3940840334378267E-3</v>
      </c>
      <c r="O133" s="253">
        <f>IF('Γενικές Δαπάνες'!$F$53=0,ΥΠΟΛΟΓΙΣΜΟΙ!BV133,0)</f>
        <v>497.79</v>
      </c>
    </row>
    <row r="134" spans="1:15" x14ac:dyDescent="0.25">
      <c r="A134" s="110">
        <v>123</v>
      </c>
      <c r="B134" s="111" t="str">
        <f>+Επιχειρήσεις!B138</f>
        <v>Α</v>
      </c>
      <c r="C134" s="112" t="str">
        <f>+Επιχειρήσεις!D138</f>
        <v>ΕΠΑΓΓΕΛΜΑΤΙΑΣ</v>
      </c>
      <c r="E134" s="113">
        <f>+Επιχειρήσεις!F138</f>
        <v>1</v>
      </c>
      <c r="H134" s="240">
        <f>IF('Γενικές Δαπάνες'!$F$53&gt;0,ΥΠΟΛΟΓΙΣΜΟΙ!BG134,0)</f>
        <v>0</v>
      </c>
      <c r="I134" s="262">
        <f>IF('Γενικές Δαπάνες'!$F$53&gt;0,ΥΠΟΛΟΓΙΣΜΟΙ!BR134,0)</f>
        <v>0</v>
      </c>
      <c r="J134" s="241">
        <f>IF('Γενικές Δαπάνες'!$F$53&gt;0,ΥΠΟΛΟΓΙΣΜΟΙ!BU134,0)</f>
        <v>0</v>
      </c>
      <c r="K134" s="28"/>
      <c r="L134" s="251">
        <f>IF('Γενικές Δαπάνες'!$F$53&gt;0,0,ΥΠΟΛΟΓΙΣΜΟΙ!BL134)</f>
        <v>1.2869543558043073E-3</v>
      </c>
      <c r="M134" s="252">
        <f>IF('Γενικές Δαπάνες'!$F$53&gt;0,0,ΥΠΟΛΟΓΙΣΜΟΙ!BN134)</f>
        <v>0</v>
      </c>
      <c r="N134" s="252">
        <f>IF('Γενικές Δαπάνες'!$F$53&gt;0,0,ΥΠΟΛΟΓΙΣΜΟΙ!BR134)</f>
        <v>8.5796957053620485E-4</v>
      </c>
      <c r="O134" s="253">
        <f>IF('Γενικές Δαπάνες'!$F$53=0,ΥΠΟΛΟΓΙΣΜΟΙ!BV134,0)</f>
        <v>116.26</v>
      </c>
    </row>
    <row r="135" spans="1:15" x14ac:dyDescent="0.25">
      <c r="A135" s="110">
        <v>124</v>
      </c>
      <c r="B135" s="111" t="str">
        <f>+Επιχειρήσεις!B139</f>
        <v>Α</v>
      </c>
      <c r="C135" s="112" t="str">
        <f>+Επιχειρήσεις!D139</f>
        <v>ΕΠΑΓΓΕΛΜΑΤΙΑΣ</v>
      </c>
      <c r="E135" s="113">
        <f>+Επιχειρήσεις!F139</f>
        <v>1</v>
      </c>
      <c r="H135" s="240">
        <f>IF('Γενικές Δαπάνες'!$F$53&gt;0,ΥΠΟΛΟΓΙΣΜΟΙ!BG135,0)</f>
        <v>0</v>
      </c>
      <c r="I135" s="262">
        <f>IF('Γενικές Δαπάνες'!$F$53&gt;0,ΥΠΟΛΟΓΙΣΜΟΙ!BR135,0)</f>
        <v>0</v>
      </c>
      <c r="J135" s="241">
        <f>IF('Γενικές Δαπάνες'!$F$53&gt;0,ΥΠΟΛΟΓΙΣΜΟΙ!BU135,0)</f>
        <v>0</v>
      </c>
      <c r="K135" s="28"/>
      <c r="L135" s="251">
        <f>IF('Γενικές Δαπάνες'!$F$53&gt;0,0,ΥΠΟΛΟΓΙΣΜΟΙ!BL135)</f>
        <v>2.8138484224762865E-3</v>
      </c>
      <c r="M135" s="252">
        <f>IF('Γενικές Δαπάνες'!$F$53&gt;0,0,ΥΠΟΛΟΓΙΣΜΟΙ!BN135)</f>
        <v>1.2458025520483546E-2</v>
      </c>
      <c r="N135" s="252">
        <f>IF('Γενικές Δαπάνες'!$F$53&gt;0,0,ΥΠΟΛΟΓΙΣΜΟΙ!BR135)</f>
        <v>6.0285741218120388E-3</v>
      </c>
      <c r="O135" s="253">
        <f>IF('Γενικές Δαπάνες'!$F$53=0,ΥΠΟΛΟΓΙΣΜΟΙ!BV135,0)</f>
        <v>484.24</v>
      </c>
    </row>
    <row r="136" spans="1:15" x14ac:dyDescent="0.25">
      <c r="A136" s="110">
        <v>125</v>
      </c>
      <c r="B136" s="111" t="str">
        <f>+Επιχειρήσεις!B140</f>
        <v>Α</v>
      </c>
      <c r="C136" s="112" t="str">
        <f>+Επιχειρήσεις!D140</f>
        <v>ΕΠΑΓΓΕΛΜΑΤΙΑΣ</v>
      </c>
      <c r="E136" s="113">
        <f>+Επιχειρήσεις!F140</f>
        <v>1</v>
      </c>
      <c r="H136" s="240">
        <f>IF('Γενικές Δαπάνες'!$F$53&gt;0,ΥΠΟΛΟΓΙΣΜΟΙ!BG136,0)</f>
        <v>0</v>
      </c>
      <c r="I136" s="262">
        <f>IF('Γενικές Δαπάνες'!$F$53&gt;0,ΥΠΟΛΟΓΙΣΜΟΙ!BR136,0)</f>
        <v>0</v>
      </c>
      <c r="J136" s="241">
        <f>IF('Γενικές Δαπάνες'!$F$53&gt;0,ΥΠΟΛΟΓΙΣΜΟΙ!BU136,0)</f>
        <v>0</v>
      </c>
      <c r="K136" s="28"/>
      <c r="L136" s="251">
        <f>IF('Γενικές Δαπάνες'!$F$53&gt;0,0,ΥΠΟΛΟΓΙΣΜΟΙ!BL136)</f>
        <v>2.2638568077330591E-3</v>
      </c>
      <c r="M136" s="252">
        <f>IF('Γενικές Δαπάνες'!$F$53&gt;0,0,ΥΠΟΛΟΓΙΣΜΟΙ!BN136)</f>
        <v>9.9731363331094693E-3</v>
      </c>
      <c r="N136" s="252">
        <f>IF('Γενικές Δαπάνες'!$F$53&gt;0,0,ΥΠΟΛΟΓΙΣΜΟΙ!BR136)</f>
        <v>4.8336166495251956E-3</v>
      </c>
      <c r="O136" s="253">
        <f>IF('Γενικές Δαπάνες'!$F$53=0,ΥΠΟΛΟΓΙΣΜΟΙ!BV136,0)</f>
        <v>388.65999999999997</v>
      </c>
    </row>
    <row r="137" spans="1:15" x14ac:dyDescent="0.25">
      <c r="A137" s="110">
        <v>126</v>
      </c>
      <c r="B137" s="111" t="str">
        <f>+Επιχειρήσεις!B141</f>
        <v>Α</v>
      </c>
      <c r="C137" s="112" t="str">
        <f>+Επιχειρήσεις!D141</f>
        <v>ΕΠΑΓΓΕΛΜΑΤΙΑΣ</v>
      </c>
      <c r="E137" s="113">
        <f>+Επιχειρήσεις!F141</f>
        <v>1</v>
      </c>
      <c r="H137" s="240">
        <f>IF('Γενικές Δαπάνες'!$F$53&gt;0,ΥΠΟΛΟΓΙΣΜΟΙ!BG137,0)</f>
        <v>0</v>
      </c>
      <c r="I137" s="262">
        <f>IF('Γενικές Δαπάνες'!$F$53&gt;0,ΥΠΟΛΟΓΙΣΜΟΙ!BR137,0)</f>
        <v>0</v>
      </c>
      <c r="J137" s="241">
        <f>IF('Γενικές Δαπάνες'!$F$53&gt;0,ΥΠΟΛΟΓΙΣΜΟΙ!BU137,0)</f>
        <v>0</v>
      </c>
      <c r="K137" s="28"/>
      <c r="L137" s="251">
        <f>IF('Γενικές Δαπάνες'!$F$53&gt;0,0,ΥΠΟΛΟΓΙΣΜΟΙ!BL137)</f>
        <v>3.4719378967178818E-3</v>
      </c>
      <c r="M137" s="252">
        <f>IF('Γενικές Δαπάνες'!$F$53&gt;0,0,ΥΠΟΛΟΓΙΣΜΟΙ!BN137)</f>
        <v>1.1215580926796507E-2</v>
      </c>
      <c r="N137" s="252">
        <f>IF('Γενικές Δαπάνες'!$F$53&gt;0,0,ΥΠΟΛΟΓΙΣΜΟΙ!BR137)</f>
        <v>6.0531522400774232E-3</v>
      </c>
      <c r="O137" s="253">
        <f>IF('Γενικές Δαπάνες'!$F$53=0,ΥΠΟΛΟΓΙΣΜΟΙ!BV137,0)</f>
        <v>520.74</v>
      </c>
    </row>
    <row r="138" spans="1:15" x14ac:dyDescent="0.25">
      <c r="A138" s="110">
        <v>127</v>
      </c>
      <c r="B138" s="111" t="str">
        <f>+Επιχειρήσεις!B142</f>
        <v>Α</v>
      </c>
      <c r="C138" s="112" t="str">
        <f>+Επιχειρήσεις!D142</f>
        <v>ΕΠΑΓΓΕΛΜΑΤΙΑΣ</v>
      </c>
      <c r="E138" s="113">
        <f>+Επιχειρήσεις!F142</f>
        <v>1</v>
      </c>
      <c r="H138" s="240">
        <f>IF('Γενικές Δαπάνες'!$F$53&gt;0,ΥΠΟΛΟΓΙΣΜΟΙ!BG138,0)</f>
        <v>0</v>
      </c>
      <c r="I138" s="262">
        <f>IF('Γενικές Δαπάνες'!$F$53&gt;0,ΥΠΟΛΟΓΙΣΜΟΙ!BR138,0)</f>
        <v>0</v>
      </c>
      <c r="J138" s="241">
        <f>IF('Γενικές Δαπάνες'!$F$53&gt;0,ΥΠΟΛΟΓΙΣΜΟΙ!BU138,0)</f>
        <v>0</v>
      </c>
      <c r="K138" s="28"/>
      <c r="L138" s="251">
        <f>IF('Γενικές Δαπάνες'!$F$53&gt;0,0,ΥΠΟΛΟΓΙΣΜΟΙ!BL138)</f>
        <v>3.3500936005286127E-3</v>
      </c>
      <c r="M138" s="252">
        <f>IF('Γενικές Δαπάνες'!$F$53&gt;0,0,ΥΠΟΛΟΓΙΣΜΟΙ!BN138)</f>
        <v>1.8670248488918736E-2</v>
      </c>
      <c r="N138" s="252">
        <f>IF('Γενικές Δαπάνες'!$F$53&gt;0,0,ΥΠΟΛΟΓΙΣΜΟΙ!BR138)</f>
        <v>8.4568118966586534E-3</v>
      </c>
      <c r="O138" s="253">
        <f>IF('Γενικές Δαπάνες'!$F$53=0,ΥΠΟΛΟΓΙΣΜΟΙ!BV138,0)</f>
        <v>647.40000000000009</v>
      </c>
    </row>
    <row r="139" spans="1:15" x14ac:dyDescent="0.25">
      <c r="A139" s="110">
        <v>128</v>
      </c>
      <c r="B139" s="111" t="str">
        <f>+Επιχειρήσεις!B143</f>
        <v>Α</v>
      </c>
      <c r="C139" s="112" t="str">
        <f>+Επιχειρήσεις!D143</f>
        <v>ΕΠΑΓΓΕΛΜΑΤΙΑΣ</v>
      </c>
      <c r="E139" s="113">
        <f>+Επιχειρήσεις!F143</f>
        <v>1</v>
      </c>
      <c r="H139" s="240">
        <f>IF('Γενικές Δαπάνες'!$F$53&gt;0,ΥΠΟΛΟΓΙΣΜΟΙ!BG139,0)</f>
        <v>0</v>
      </c>
      <c r="I139" s="262">
        <f>IF('Γενικές Δαπάνες'!$F$53&gt;0,ΥΠΟΛΟΓΙΣΜΟΙ!BR139,0)</f>
        <v>0</v>
      </c>
      <c r="J139" s="241">
        <f>IF('Γενικές Δαπάνες'!$F$53&gt;0,ΥΠΟΛΟΓΙΣΜΟΙ!BU139,0)</f>
        <v>0</v>
      </c>
      <c r="K139" s="28"/>
      <c r="L139" s="251">
        <f>IF('Γενικές Δαπάνες'!$F$53&gt;0,0,ΥΠΟΛΟΓΙΣΜΟΙ!BL139)</f>
        <v>3.2729255462754093E-3</v>
      </c>
      <c r="M139" s="252">
        <f>IF('Γενικές Δαπάνες'!$F$53&gt;0,0,ΥΠΟΛΟΓΙΣΜΟΙ!BN139)</f>
        <v>1.712558764271323E-3</v>
      </c>
      <c r="N139" s="252">
        <f>IF('Γενικές Δαπάνες'!$F$53&gt;0,0,ΥΠΟΛΟΓΙΣΜΟΙ!BR139)</f>
        <v>2.7528032856073809E-3</v>
      </c>
      <c r="O139" s="253">
        <f>IF('Γενικές Δαπάνες'!$F$53=0,ΥΠΟΛΟΓΙΣΜΟΙ!BV139,0)</f>
        <v>327.27999999999997</v>
      </c>
    </row>
    <row r="140" spans="1:15" x14ac:dyDescent="0.25">
      <c r="A140" s="110">
        <v>129</v>
      </c>
      <c r="B140" s="111" t="str">
        <f>+Επιχειρήσεις!B144</f>
        <v>Α</v>
      </c>
      <c r="C140" s="112" t="str">
        <f>+Επιχειρήσεις!D144</f>
        <v>ΕΠΑΓΓΕΛΜΑΤΙΑΣ</v>
      </c>
      <c r="E140" s="113">
        <f>+Επιχειρήσεις!F144</f>
        <v>2</v>
      </c>
      <c r="H140" s="240">
        <f>IF('Γενικές Δαπάνες'!$F$53&gt;0,ΥΠΟΛΟΓΙΣΜΟΙ!BG140,0)</f>
        <v>0</v>
      </c>
      <c r="I140" s="262">
        <f>IF('Γενικές Δαπάνες'!$F$53&gt;0,ΥΠΟΛΟΓΙΣΜΟΙ!BR140,0)</f>
        <v>0</v>
      </c>
      <c r="J140" s="241">
        <f>IF('Γενικές Δαπάνες'!$F$53&gt;0,ΥΠΟΛΟΓΙΣΜΟΙ!BU140,0)</f>
        <v>0</v>
      </c>
      <c r="K140" s="28"/>
      <c r="L140" s="251">
        <f>IF('Γενικές Δαπάνες'!$F$53&gt;0,0,ΥΠΟΛΟΓΙΣΜΟΙ!BL140)</f>
        <v>1.4475050664586087E-2</v>
      </c>
      <c r="M140" s="252">
        <f>IF('Γενικές Δαπάνες'!$F$53&gt;0,0,ΥΠΟΛΟΓΙΣΜΟΙ!BN140)</f>
        <v>8.7306917394224307E-4</v>
      </c>
      <c r="N140" s="252">
        <f>IF('Γενικές Δαπάνες'!$F$53&gt;0,0,ΥΠΟΛΟΓΙΣΜΟΙ!BR140)</f>
        <v>9.9410568343714732E-3</v>
      </c>
      <c r="O140" s="253">
        <f>IF('Γενικές Δαπάνες'!$F$53=0,ΥΠΟΛΟΓΙΣΜΟΙ!BV140,0)</f>
        <v>1323.7</v>
      </c>
    </row>
    <row r="141" spans="1:15" x14ac:dyDescent="0.25">
      <c r="A141" s="110">
        <v>130</v>
      </c>
      <c r="B141" s="111" t="str">
        <f>+Επιχειρήσεις!B145</f>
        <v>Α</v>
      </c>
      <c r="C141" s="112" t="str">
        <f>+Επιχειρήσεις!D145</f>
        <v>ΕΠΑΓΓΕΛΜΑΤΙΑΣ</v>
      </c>
      <c r="E141" s="113">
        <f>+Επιχειρήσεις!F145</f>
        <v>2</v>
      </c>
      <c r="H141" s="240">
        <f>IF('Γενικές Δαπάνες'!$F$53&gt;0,ΥΠΟΛΟΓΙΣΜΟΙ!BG141,0)</f>
        <v>0</v>
      </c>
      <c r="I141" s="262">
        <f>IF('Γενικές Δαπάνες'!$F$53&gt;0,ΥΠΟΛΟΓΙΣΜΟΙ!BR141,0)</f>
        <v>0</v>
      </c>
      <c r="J141" s="241">
        <f>IF('Γενικές Δαπάνες'!$F$53&gt;0,ΥΠΟΛΟΓΙΣΜΟΙ!BU141,0)</f>
        <v>0</v>
      </c>
      <c r="K141" s="28"/>
      <c r="L141" s="251">
        <f>IF('Γενικές Δαπάνες'!$F$53&gt;0,0,ΥΠΟΛΟΓΙΣΜΟΙ!BL141)</f>
        <v>6.9126474232896806E-2</v>
      </c>
      <c r="M141" s="252">
        <f>IF('Γενικές Δαπάνες'!$F$53&gt;0,0,ΥΠΟΛΟΓΙΣΜΟΙ!BN141)</f>
        <v>8.7306917394224307E-4</v>
      </c>
      <c r="N141" s="252">
        <f>IF('Γενικές Δαπάνες'!$F$53&gt;0,0,ΥΠΟΛΟΓΙΣΜΟΙ!BR141)</f>
        <v>4.6375339213245291E-2</v>
      </c>
      <c r="O141" s="253">
        <f>IF('Γενικές Δαπάνες'!$F$53=0,ΥΠΟΛΟΓΙΣΜΟΙ!BV141,0)</f>
        <v>6260.5500000000011</v>
      </c>
    </row>
    <row r="142" spans="1:15" x14ac:dyDescent="0.25">
      <c r="A142" s="110">
        <v>131</v>
      </c>
      <c r="B142" s="111" t="str">
        <f>+Επιχειρήσεις!B146</f>
        <v>Α</v>
      </c>
      <c r="C142" s="112" t="str">
        <f>+Επιχειρήσεις!D146</f>
        <v>ΕΠΑΓΓΕΛΜΑΤΙΑΣ</v>
      </c>
      <c r="E142" s="113">
        <f>+Επιχειρήσεις!F146</f>
        <v>1</v>
      </c>
      <c r="H142" s="240">
        <f>IF('Γενικές Δαπάνες'!$F$53&gt;0,ΥΠΟΛΟΓΙΣΜΟΙ!BG142,0)</f>
        <v>0</v>
      </c>
      <c r="I142" s="262">
        <f>IF('Γενικές Δαπάνες'!$F$53&gt;0,ΥΠΟΛΟΓΙΣΜΟΙ!BR142,0)</f>
        <v>0</v>
      </c>
      <c r="J142" s="241">
        <f>IF('Γενικές Δαπάνες'!$F$53&gt;0,ΥΠΟΛΟΓΙΣΜΟΙ!BU142,0)</f>
        <v>0</v>
      </c>
      <c r="K142" s="28"/>
      <c r="L142" s="251">
        <f>IF('Γενικές Δαπάνες'!$F$53&gt;0,0,ΥΠΟΛΟΓΙΣΜΟΙ!BL142)</f>
        <v>3.0212830676614208E-3</v>
      </c>
      <c r="M142" s="252">
        <f>IF('Γενικές Δαπάνες'!$F$53&gt;0,0,ΥΠΟΛΟΓΙΣΜΟΙ!BN142)</f>
        <v>8.4284754869039628E-3</v>
      </c>
      <c r="N142" s="252">
        <f>IF('Γενικές Δαπάνες'!$F$53&gt;0,0,ΥΠΟΛΟΓΙΣΜΟΙ!BR142)</f>
        <v>4.8236805407422681E-3</v>
      </c>
      <c r="O142" s="253">
        <f>IF('Γενικές Δαπάνες'!$F$53=0,ΥΠΟΛΟΓΙΣΜΟΙ!BV142,0)</f>
        <v>428.56</v>
      </c>
    </row>
    <row r="143" spans="1:15" x14ac:dyDescent="0.25">
      <c r="A143" s="110">
        <v>132</v>
      </c>
      <c r="B143" s="111" t="str">
        <f>+Επιχειρήσεις!B147</f>
        <v>Α</v>
      </c>
      <c r="C143" s="112" t="str">
        <f>+Επιχειρήσεις!D147</f>
        <v>ΕΠΑΓΓΕΛΜΑΤΙΑΣ</v>
      </c>
      <c r="E143" s="113">
        <f>+Επιχειρήσεις!F147</f>
        <v>1</v>
      </c>
      <c r="H143" s="240">
        <f>IF('Γενικές Δαπάνες'!$F$53&gt;0,ΥΠΟΛΟΓΙΣΜΟΙ!BG143,0)</f>
        <v>0</v>
      </c>
      <c r="I143" s="262">
        <f>IF('Γενικές Δαπάνες'!$F$53&gt;0,ΥΠΟΛΟΓΙΣΜΟΙ!BR143,0)</f>
        <v>0</v>
      </c>
      <c r="J143" s="241">
        <f>IF('Γενικές Δαπάνες'!$F$53&gt;0,ΥΠΟΛΟΓΙΣΜΟΙ!BU143,0)</f>
        <v>0</v>
      </c>
      <c r="K143" s="28"/>
      <c r="L143" s="251">
        <f>IF('Γενικές Δαπάνες'!$F$53&gt;0,0,ΥΠΟΛΟΓΙΣΜΟΙ!BL143)</f>
        <v>1.6336119166169697E-3</v>
      </c>
      <c r="M143" s="252">
        <f>IF('Γενικές Δαπάνες'!$F$53&gt;0,0,ΥΠΟΛΟΓΙΣΜΟΙ!BN143)</f>
        <v>4.2310275352585632E-3</v>
      </c>
      <c r="N143" s="252">
        <f>IF('Γενικές Δαπάνες'!$F$53&gt;0,0,ΥΠΟΛΟΓΙΣΜΟΙ!BR143)</f>
        <v>2.4994171228308344E-3</v>
      </c>
      <c r="O143" s="253">
        <f>IF('Γενικές Δαπάνες'!$F$53=0,ΥΠΟΛΟΓΙΣΜΟΙ!BV143,0)</f>
        <v>225.70000000000002</v>
      </c>
    </row>
    <row r="144" spans="1:15" x14ac:dyDescent="0.25">
      <c r="A144" s="110">
        <v>133</v>
      </c>
      <c r="B144" s="111" t="str">
        <f>+Επιχειρήσεις!B148</f>
        <v>Α</v>
      </c>
      <c r="C144" s="112" t="str">
        <f>+Επιχειρήσεις!D148</f>
        <v>ΕΠΑΓΓΕΛΜΑΤΙΑΣ</v>
      </c>
      <c r="E144" s="113">
        <f>+Επιχειρήσεις!F148</f>
        <v>1</v>
      </c>
      <c r="H144" s="240">
        <f>IF('Γενικές Δαπάνες'!$F$53&gt;0,ΥΠΟΛΟΓΙΣΜΟΙ!BG144,0)</f>
        <v>0</v>
      </c>
      <c r="I144" s="262">
        <f>IF('Γενικές Δαπάνες'!$F$53&gt;0,ΥΠΟΛΟΓΙΣΜΟΙ!BR144,0)</f>
        <v>0</v>
      </c>
      <c r="J144" s="241">
        <f>IF('Γενικές Δαπάνες'!$F$53&gt;0,ΥΠΟΛΟΓΙΣΜΟΙ!BU144,0)</f>
        <v>0</v>
      </c>
      <c r="K144" s="28"/>
      <c r="L144" s="251">
        <f>IF('Γενικές Δαπάνες'!$F$53&gt;0,0,ΥΠΟΛΟΓΙΣΜΟΙ!BL144)</f>
        <v>4.0767985594612061E-3</v>
      </c>
      <c r="M144" s="252">
        <f>IF('Γενικές Δαπάνες'!$F$53&gt;0,0,ΥΠΟΛΟΓΙΣΜΟΙ!BN144)</f>
        <v>6.2458025520483549E-3</v>
      </c>
      <c r="N144" s="252">
        <f>IF('Γενικές Δαπάνες'!$F$53&gt;0,0,ΥΠΟΛΟΓΙΣΜΟΙ!BR144)</f>
        <v>4.7997998903235887E-3</v>
      </c>
      <c r="O144" s="253">
        <f>IF('Γενικές Δαπάνες'!$F$53=0,ΥΠΟΛΟΓΙΣΜΟΙ!BV144,0)</f>
        <v>483.60999999999996</v>
      </c>
    </row>
    <row r="145" spans="1:15" x14ac:dyDescent="0.25">
      <c r="A145" s="110">
        <v>134</v>
      </c>
      <c r="B145" s="111" t="str">
        <f>+Επιχειρήσεις!B149</f>
        <v>Α</v>
      </c>
      <c r="C145" s="112" t="str">
        <f>+Επιχειρήσεις!D149</f>
        <v>ΕΠΑΓΓΕΛΜΑΤΙΑΣ</v>
      </c>
      <c r="E145" s="113">
        <f>+Επιχειρήσεις!F149</f>
        <v>1</v>
      </c>
      <c r="H145" s="240">
        <f>IF('Γενικές Δαπάνες'!$F$53&gt;0,ΥΠΟΛΟΓΙΣΜΟΙ!BG145,0)</f>
        <v>0</v>
      </c>
      <c r="I145" s="262">
        <f>IF('Γενικές Δαπάνες'!$F$53&gt;0,ΥΠΟΛΟΓΙΣΜΟΙ!BR145,0)</f>
        <v>0</v>
      </c>
      <c r="J145" s="241">
        <f>IF('Γενικές Δαπάνες'!$F$53&gt;0,ΥΠΟΛΟΓΙΣΜΟΙ!BU145,0)</f>
        <v>0</v>
      </c>
      <c r="K145" s="28"/>
      <c r="L145" s="251">
        <f>IF('Γενικές Δαπάνες'!$F$53&gt;0,0,ΥΠΟΛΟΓΙΣΜΟΙ!BL145)</f>
        <v>4.1123364791830763E-3</v>
      </c>
      <c r="M145" s="252">
        <f>IF('Γενικές Δαπάνες'!$F$53&gt;0,0,ΥΠΟΛΟΓΙΣΜΟΙ!BN145)</f>
        <v>2.5184687709872396E-3</v>
      </c>
      <c r="N145" s="252">
        <f>IF('Γενικές Δαπάνες'!$F$53&gt;0,0,ΥΠΟΛΟΓΙΣΜΟΙ!BR145)</f>
        <v>3.5810472431177971E-3</v>
      </c>
      <c r="O145" s="253">
        <f>IF('Γενικές Δαπάνες'!$F$53=0,ΥΠΟΛΟΓΙΣΜΟΙ!BV145,0)</f>
        <v>417.99</v>
      </c>
    </row>
    <row r="146" spans="1:15" x14ac:dyDescent="0.25">
      <c r="A146" s="110">
        <v>135</v>
      </c>
      <c r="B146" s="111" t="str">
        <f>+Επιχειρήσεις!B150</f>
        <v>Α</v>
      </c>
      <c r="C146" s="112" t="str">
        <f>+Επιχειρήσεις!D150</f>
        <v>ΕΠΑΓΓΕΛΜΑΤΙΑΣ</v>
      </c>
      <c r="E146" s="113">
        <f>+Επιχειρήσεις!F150</f>
        <v>0</v>
      </c>
      <c r="H146" s="240">
        <f>IF('Γενικές Δαπάνες'!$F$53&gt;0,ΥΠΟΛΟΓΙΣΜΟΙ!BG146,0)</f>
        <v>0</v>
      </c>
      <c r="I146" s="262">
        <f>IF('Γενικές Δαπάνες'!$F$53&gt;0,ΥΠΟΛΟΓΙΣΜΟΙ!BR146,0)</f>
        <v>0</v>
      </c>
      <c r="J146" s="241">
        <f>IF('Γενικές Δαπάνες'!$F$53&gt;0,ΥΠΟΛΟΓΙΣΜΟΙ!BU146,0)</f>
        <v>0</v>
      </c>
      <c r="K146" s="28"/>
      <c r="L146" s="251">
        <f>IF('Γενικές Δαπάνες'!$F$53&gt;0,0,ΥΠΟΛΟΓΙΣΜΟΙ!BL146)</f>
        <v>0</v>
      </c>
      <c r="M146" s="252">
        <f>IF('Γενικές Δαπάνες'!$F$53&gt;0,0,ΥΠΟΛΟΓΙΣΜΟΙ!BN146)</f>
        <v>0</v>
      </c>
      <c r="N146" s="252">
        <f>IF('Γενικές Δαπάνες'!$F$53&gt;0,0,ΥΠΟΛΟΓΙΣΜΟΙ!BR146)</f>
        <v>0</v>
      </c>
      <c r="O146" s="253">
        <f>IF('Γενικές Δαπάνες'!$F$53=0,ΥΠΟΛΟΓΙΣΜΟΙ!BV146,0)</f>
        <v>0</v>
      </c>
    </row>
    <row r="147" spans="1:15" x14ac:dyDescent="0.25">
      <c r="A147" s="110">
        <v>136</v>
      </c>
      <c r="B147" s="111" t="str">
        <f>+Επιχειρήσεις!B151</f>
        <v>Α</v>
      </c>
      <c r="C147" s="112" t="str">
        <f>+Επιχειρήσεις!D151</f>
        <v>ΕΠΑΓΓΕΛΜΑΤΙΑΣ</v>
      </c>
      <c r="E147" s="113">
        <f>+Επιχειρήσεις!F151</f>
        <v>0</v>
      </c>
      <c r="H147" s="240">
        <f>IF('Γενικές Δαπάνες'!$F$53&gt;0,ΥΠΟΛΟΓΙΣΜΟΙ!BG147,0)</f>
        <v>0</v>
      </c>
      <c r="I147" s="262">
        <f>IF('Γενικές Δαπάνες'!$F$53&gt;0,ΥΠΟΛΟΓΙΣΜΟΙ!BR147,0)</f>
        <v>0</v>
      </c>
      <c r="J147" s="241">
        <f>IF('Γενικές Δαπάνες'!$F$53&gt;0,ΥΠΟΛΟΓΙΣΜΟΙ!BU147,0)</f>
        <v>0</v>
      </c>
      <c r="K147" s="28"/>
      <c r="L147" s="251">
        <f>IF('Γενικές Δαπάνες'!$F$53&gt;0,0,ΥΠΟΛΟΓΙΣΜΟΙ!BL147)</f>
        <v>0</v>
      </c>
      <c r="M147" s="252">
        <f>IF('Γενικές Δαπάνες'!$F$53&gt;0,0,ΥΠΟΛΟΓΙΣΜΟΙ!BN147)</f>
        <v>0</v>
      </c>
      <c r="N147" s="252">
        <f>IF('Γενικές Δαπάνες'!$F$53&gt;0,0,ΥΠΟΛΟΓΙΣΜΟΙ!BR147)</f>
        <v>0</v>
      </c>
      <c r="O147" s="253">
        <f>IF('Γενικές Δαπάνες'!$F$53=0,ΥΠΟΛΟΓΙΣΜΟΙ!BV147,0)</f>
        <v>0</v>
      </c>
    </row>
    <row r="148" spans="1:15" x14ac:dyDescent="0.25">
      <c r="A148" s="110">
        <v>137</v>
      </c>
      <c r="B148" s="111" t="str">
        <f>+Επιχειρήσεις!B152</f>
        <v>Α</v>
      </c>
      <c r="C148" s="112" t="str">
        <f>+Επιχειρήσεις!D152</f>
        <v>ΕΠΑΓΓΕΛΜΑΤΙΑΣ</v>
      </c>
      <c r="E148" s="113">
        <f>+Επιχειρήσεις!F152</f>
        <v>0</v>
      </c>
      <c r="H148" s="240">
        <f>IF('Γενικές Δαπάνες'!$F$53&gt;0,ΥΠΟΛΟΓΙΣΜΟΙ!BG148,0)</f>
        <v>0</v>
      </c>
      <c r="I148" s="262">
        <f>IF('Γενικές Δαπάνες'!$F$53&gt;0,ΥΠΟΛΟΓΙΣΜΟΙ!BR148,0)</f>
        <v>0</v>
      </c>
      <c r="J148" s="241">
        <f>IF('Γενικές Δαπάνες'!$F$53&gt;0,ΥΠΟΛΟΓΙΣΜΟΙ!BU148,0)</f>
        <v>0</v>
      </c>
      <c r="K148" s="28"/>
      <c r="L148" s="251">
        <f>IF('Γενικές Δαπάνες'!$F$53&gt;0,0,ΥΠΟΛΟΓΙΣΜΟΙ!BL148)</f>
        <v>0</v>
      </c>
      <c r="M148" s="252">
        <f>IF('Γενικές Δαπάνες'!$F$53&gt;0,0,ΥΠΟΛΟΓΙΣΜΟΙ!BN148)</f>
        <v>0</v>
      </c>
      <c r="N148" s="252">
        <f>IF('Γενικές Δαπάνες'!$F$53&gt;0,0,ΥΠΟΛΟΓΙΣΜΟΙ!BR148)</f>
        <v>0</v>
      </c>
      <c r="O148" s="253">
        <f>IF('Γενικές Δαπάνες'!$F$53=0,ΥΠΟΛΟΓΙΣΜΟΙ!BV148,0)</f>
        <v>0</v>
      </c>
    </row>
    <row r="149" spans="1:15" x14ac:dyDescent="0.25">
      <c r="A149" s="110">
        <v>138</v>
      </c>
      <c r="B149" s="111" t="str">
        <f>+Επιχειρήσεις!B153</f>
        <v>Α</v>
      </c>
      <c r="C149" s="112" t="str">
        <f>+Επιχειρήσεις!D153</f>
        <v>ΕΠΑΓΓΕΛΜΑΤΙΑΣ</v>
      </c>
      <c r="E149" s="113">
        <f>+Επιχειρήσεις!F153</f>
        <v>0</v>
      </c>
      <c r="H149" s="240">
        <f>IF('Γενικές Δαπάνες'!$F$53&gt;0,ΥΠΟΛΟΓΙΣΜΟΙ!BG149,0)</f>
        <v>0</v>
      </c>
      <c r="I149" s="262">
        <f>IF('Γενικές Δαπάνες'!$F$53&gt;0,ΥΠΟΛΟΓΙΣΜΟΙ!BR149,0)</f>
        <v>0</v>
      </c>
      <c r="J149" s="241">
        <f>IF('Γενικές Δαπάνες'!$F$53&gt;0,ΥΠΟΛΟΓΙΣΜΟΙ!BU149,0)</f>
        <v>0</v>
      </c>
      <c r="K149" s="28"/>
      <c r="L149" s="251">
        <f>IF('Γενικές Δαπάνες'!$F$53&gt;0,0,ΥΠΟΛΟΓΙΣΜΟΙ!BL149)</f>
        <v>0</v>
      </c>
      <c r="M149" s="252">
        <f>IF('Γενικές Δαπάνες'!$F$53&gt;0,0,ΥΠΟΛΟΓΙΣΜΟΙ!BN149)</f>
        <v>0</v>
      </c>
      <c r="N149" s="252">
        <f>IF('Γενικές Δαπάνες'!$F$53&gt;0,0,ΥΠΟΛΟΓΙΣΜΟΙ!BR149)</f>
        <v>0</v>
      </c>
      <c r="O149" s="253">
        <f>IF('Γενικές Δαπάνες'!$F$53=0,ΥΠΟΛΟΓΙΣΜΟΙ!BV149,0)</f>
        <v>0</v>
      </c>
    </row>
    <row r="150" spans="1:15" x14ac:dyDescent="0.25">
      <c r="A150" s="110">
        <v>139</v>
      </c>
      <c r="B150" s="111" t="str">
        <f>+Επιχειρήσεις!B154</f>
        <v>Α</v>
      </c>
      <c r="C150" s="112" t="str">
        <f>+Επιχειρήσεις!D154</f>
        <v>ΕΠΑΓΓΕΛΜΑΤΙΑΣ</v>
      </c>
      <c r="E150" s="113">
        <f>+Επιχειρήσεις!F154</f>
        <v>0</v>
      </c>
      <c r="H150" s="240">
        <f>IF('Γενικές Δαπάνες'!$F$53&gt;0,ΥΠΟΛΟΓΙΣΜΟΙ!BG150,0)</f>
        <v>0</v>
      </c>
      <c r="I150" s="262">
        <f>IF('Γενικές Δαπάνες'!$F$53&gt;0,ΥΠΟΛΟΓΙΣΜΟΙ!BR150,0)</f>
        <v>0</v>
      </c>
      <c r="J150" s="241">
        <f>IF('Γενικές Δαπάνες'!$F$53&gt;0,ΥΠΟΛΟΓΙΣΜΟΙ!BU150,0)</f>
        <v>0</v>
      </c>
      <c r="K150" s="28"/>
      <c r="L150" s="251">
        <f>IF('Γενικές Δαπάνες'!$F$53&gt;0,0,ΥΠΟΛΟΓΙΣΜΟΙ!BL150)</f>
        <v>0</v>
      </c>
      <c r="M150" s="252">
        <f>IF('Γενικές Δαπάνες'!$F$53&gt;0,0,ΥΠΟΛΟΓΙΣΜΟΙ!BN150)</f>
        <v>0</v>
      </c>
      <c r="N150" s="252">
        <f>IF('Γενικές Δαπάνες'!$F$53&gt;0,0,ΥΠΟΛΟΓΙΣΜΟΙ!BR150)</f>
        <v>0</v>
      </c>
      <c r="O150" s="253">
        <f>IF('Γενικές Δαπάνες'!$F$53=0,ΥΠΟΛΟΓΙΣΜΟΙ!BV150,0)</f>
        <v>0</v>
      </c>
    </row>
    <row r="151" spans="1:15" x14ac:dyDescent="0.25">
      <c r="A151" s="110">
        <v>140</v>
      </c>
      <c r="B151" s="111" t="str">
        <f>+Επιχειρήσεις!B155</f>
        <v>Α</v>
      </c>
      <c r="C151" s="112" t="str">
        <f>+Επιχειρήσεις!D155</f>
        <v>ΕΠΑΓΓΕΛΜΑΤΙΑΣ</v>
      </c>
      <c r="E151" s="113">
        <f>+Επιχειρήσεις!F155</f>
        <v>0</v>
      </c>
      <c r="H151" s="240">
        <f>IF('Γενικές Δαπάνες'!$F$53&gt;0,ΥΠΟΛΟΓΙΣΜΟΙ!BG151,0)</f>
        <v>0</v>
      </c>
      <c r="I151" s="262">
        <f>IF('Γενικές Δαπάνες'!$F$53&gt;0,ΥΠΟΛΟΓΙΣΜΟΙ!BR151,0)</f>
        <v>0</v>
      </c>
      <c r="J151" s="241">
        <f>IF('Γενικές Δαπάνες'!$F$53&gt;0,ΥΠΟΛΟΓΙΣΜΟΙ!BU151,0)</f>
        <v>0</v>
      </c>
      <c r="K151" s="28"/>
      <c r="L151" s="251">
        <f>IF('Γενικές Δαπάνες'!$F$53&gt;0,0,ΥΠΟΛΟΓΙΣΜΟΙ!BL151)</f>
        <v>0</v>
      </c>
      <c r="M151" s="252">
        <f>IF('Γενικές Δαπάνες'!$F$53&gt;0,0,ΥΠΟΛΟΓΙΣΜΟΙ!BN151)</f>
        <v>0</v>
      </c>
      <c r="N151" s="252">
        <f>IF('Γενικές Δαπάνες'!$F$53&gt;0,0,ΥΠΟΛΟΓΙΣΜΟΙ!BR151)</f>
        <v>0</v>
      </c>
      <c r="O151" s="253">
        <f>IF('Γενικές Δαπάνες'!$F$53=0,ΥΠΟΛΟΓΙΣΜΟΙ!BV151,0)</f>
        <v>0</v>
      </c>
    </row>
    <row r="152" spans="1:15" x14ac:dyDescent="0.25">
      <c r="A152" s="110">
        <v>141</v>
      </c>
      <c r="B152" s="111" t="str">
        <f>+Επιχειρήσεις!B156</f>
        <v>Α</v>
      </c>
      <c r="C152" s="112" t="str">
        <f>+Επιχειρήσεις!D156</f>
        <v>ΕΠΑΓΓΕΛΜΑΤΙΑΣ</v>
      </c>
      <c r="E152" s="113">
        <f>+Επιχειρήσεις!F156</f>
        <v>0</v>
      </c>
      <c r="H152" s="240">
        <f>IF('Γενικές Δαπάνες'!$F$53&gt;0,ΥΠΟΛΟΓΙΣΜΟΙ!BG152,0)</f>
        <v>0</v>
      </c>
      <c r="I152" s="262">
        <f>IF('Γενικές Δαπάνες'!$F$53&gt;0,ΥΠΟΛΟΓΙΣΜΟΙ!BR152,0)</f>
        <v>0</v>
      </c>
      <c r="J152" s="241">
        <f>IF('Γενικές Δαπάνες'!$F$53&gt;0,ΥΠΟΛΟΓΙΣΜΟΙ!BU152,0)</f>
        <v>0</v>
      </c>
      <c r="K152" s="28"/>
      <c r="L152" s="251">
        <f>IF('Γενικές Δαπάνες'!$F$53&gt;0,0,ΥΠΟΛΟΓΙΣΜΟΙ!BL152)</f>
        <v>0</v>
      </c>
      <c r="M152" s="252">
        <f>IF('Γενικές Δαπάνες'!$F$53&gt;0,0,ΥΠΟΛΟΓΙΣΜΟΙ!BN152)</f>
        <v>0</v>
      </c>
      <c r="N152" s="252">
        <f>IF('Γενικές Δαπάνες'!$F$53&gt;0,0,ΥΠΟΛΟΓΙΣΜΟΙ!BR152)</f>
        <v>0</v>
      </c>
      <c r="O152" s="253">
        <f>IF('Γενικές Δαπάνες'!$F$53=0,ΥΠΟΛΟΓΙΣΜΟΙ!BV152,0)</f>
        <v>0</v>
      </c>
    </row>
    <row r="153" spans="1:15" x14ac:dyDescent="0.25">
      <c r="A153" s="110">
        <v>142</v>
      </c>
      <c r="B153" s="111" t="str">
        <f>+Επιχειρήσεις!B157</f>
        <v>Α</v>
      </c>
      <c r="C153" s="112" t="str">
        <f>+Επιχειρήσεις!D157</f>
        <v>ΕΠΑΓΓΕΛΜΑΤΙΑΣ</v>
      </c>
      <c r="E153" s="113">
        <f>+Επιχειρήσεις!F157</f>
        <v>0</v>
      </c>
      <c r="H153" s="240">
        <f>IF('Γενικές Δαπάνες'!$F$53&gt;0,ΥΠΟΛΟΓΙΣΜΟΙ!BG153,0)</f>
        <v>0</v>
      </c>
      <c r="I153" s="262">
        <f>IF('Γενικές Δαπάνες'!$F$53&gt;0,ΥΠΟΛΟΓΙΣΜΟΙ!BR153,0)</f>
        <v>0</v>
      </c>
      <c r="J153" s="241">
        <f>IF('Γενικές Δαπάνες'!$F$53&gt;0,ΥΠΟΛΟΓΙΣΜΟΙ!BU153,0)</f>
        <v>0</v>
      </c>
      <c r="K153" s="28"/>
      <c r="L153" s="251">
        <f>IF('Γενικές Δαπάνες'!$F$53&gt;0,0,ΥΠΟΛΟΓΙΣΜΟΙ!BL153)</f>
        <v>0</v>
      </c>
      <c r="M153" s="252">
        <f>IF('Γενικές Δαπάνες'!$F$53&gt;0,0,ΥΠΟΛΟΓΙΣΜΟΙ!BN153)</f>
        <v>0</v>
      </c>
      <c r="N153" s="252">
        <f>IF('Γενικές Δαπάνες'!$F$53&gt;0,0,ΥΠΟΛΟΓΙΣΜΟΙ!BR153)</f>
        <v>0</v>
      </c>
      <c r="O153" s="253">
        <f>IF('Γενικές Δαπάνες'!$F$53=0,ΥΠΟΛΟΓΙΣΜΟΙ!BV153,0)</f>
        <v>0</v>
      </c>
    </row>
    <row r="154" spans="1:15" x14ac:dyDescent="0.25">
      <c r="A154" s="110">
        <v>143</v>
      </c>
      <c r="B154" s="111" t="str">
        <f>+Επιχειρήσεις!B158</f>
        <v>Α</v>
      </c>
      <c r="C154" s="112" t="str">
        <f>+Επιχειρήσεις!D158</f>
        <v>ΕΠΑΓΓΕΛΜΑΤΙΑΣ</v>
      </c>
      <c r="E154" s="113">
        <f>+Επιχειρήσεις!F158</f>
        <v>0</v>
      </c>
      <c r="H154" s="240">
        <f>IF('Γενικές Δαπάνες'!$F$53&gt;0,ΥΠΟΛΟΓΙΣΜΟΙ!BG154,0)</f>
        <v>0</v>
      </c>
      <c r="I154" s="262">
        <f>IF('Γενικές Δαπάνες'!$F$53&gt;0,ΥΠΟΛΟΓΙΣΜΟΙ!BR154,0)</f>
        <v>0</v>
      </c>
      <c r="J154" s="241">
        <f>IF('Γενικές Δαπάνες'!$F$53&gt;0,ΥΠΟΛΟΓΙΣΜΟΙ!BU154,0)</f>
        <v>0</v>
      </c>
      <c r="K154" s="28"/>
      <c r="L154" s="251">
        <f>IF('Γενικές Δαπάνες'!$F$53&gt;0,0,ΥΠΟΛΟΓΙΣΜΟΙ!BL154)</f>
        <v>0</v>
      </c>
      <c r="M154" s="252">
        <f>IF('Γενικές Δαπάνες'!$F$53&gt;0,0,ΥΠΟΛΟΓΙΣΜΟΙ!BN154)</f>
        <v>0</v>
      </c>
      <c r="N154" s="252">
        <f>IF('Γενικές Δαπάνες'!$F$53&gt;0,0,ΥΠΟΛΟΓΙΣΜΟΙ!BR154)</f>
        <v>0</v>
      </c>
      <c r="O154" s="253">
        <f>IF('Γενικές Δαπάνες'!$F$53=0,ΥΠΟΛΟΓΙΣΜΟΙ!BV154,0)</f>
        <v>0</v>
      </c>
    </row>
    <row r="155" spans="1:15" x14ac:dyDescent="0.25">
      <c r="A155" s="110">
        <v>144</v>
      </c>
      <c r="B155" s="111" t="str">
        <f>+Επιχειρήσεις!B159</f>
        <v>Α</v>
      </c>
      <c r="C155" s="112" t="str">
        <f>+Επιχειρήσεις!D159</f>
        <v>ΕΠΑΓΓΕΛΜΑΤΙΑΣ</v>
      </c>
      <c r="E155" s="113">
        <f>+Επιχειρήσεις!F159</f>
        <v>0</v>
      </c>
      <c r="H155" s="240">
        <f>IF('Γενικές Δαπάνες'!$F$53&gt;0,ΥΠΟΛΟΓΙΣΜΟΙ!BG155,0)</f>
        <v>0</v>
      </c>
      <c r="I155" s="262">
        <f>IF('Γενικές Δαπάνες'!$F$53&gt;0,ΥΠΟΛΟΓΙΣΜΟΙ!BR155,0)</f>
        <v>0</v>
      </c>
      <c r="J155" s="241">
        <f>IF('Γενικές Δαπάνες'!$F$53&gt;0,ΥΠΟΛΟΓΙΣΜΟΙ!BU155,0)</f>
        <v>0</v>
      </c>
      <c r="K155" s="28"/>
      <c r="L155" s="251">
        <f>IF('Γενικές Δαπάνες'!$F$53&gt;0,0,ΥΠΟΛΟΓΙΣΜΟΙ!BL155)</f>
        <v>0</v>
      </c>
      <c r="M155" s="252">
        <f>IF('Γενικές Δαπάνες'!$F$53&gt;0,0,ΥΠΟΛΟΓΙΣΜΟΙ!BN155)</f>
        <v>0</v>
      </c>
      <c r="N155" s="252">
        <f>IF('Γενικές Δαπάνες'!$F$53&gt;0,0,ΥΠΟΛΟΓΙΣΜΟΙ!BR155)</f>
        <v>0</v>
      </c>
      <c r="O155" s="253">
        <f>IF('Γενικές Δαπάνες'!$F$53=0,ΥΠΟΛΟΓΙΣΜΟΙ!BV155,0)</f>
        <v>0</v>
      </c>
    </row>
    <row r="156" spans="1:15" x14ac:dyDescent="0.25">
      <c r="A156" s="110">
        <v>145</v>
      </c>
      <c r="B156" s="111" t="str">
        <f>+Επιχειρήσεις!B160</f>
        <v>Α</v>
      </c>
      <c r="C156" s="112" t="str">
        <f>+Επιχειρήσεις!D160</f>
        <v>ΕΠΑΓΓΕΛΜΑΤΙΑΣ</v>
      </c>
      <c r="E156" s="113">
        <f>+Επιχειρήσεις!F160</f>
        <v>0</v>
      </c>
      <c r="H156" s="240">
        <f>IF('Γενικές Δαπάνες'!$F$53&gt;0,ΥΠΟΛΟΓΙΣΜΟΙ!BG156,0)</f>
        <v>0</v>
      </c>
      <c r="I156" s="262">
        <f>IF('Γενικές Δαπάνες'!$F$53&gt;0,ΥΠΟΛΟΓΙΣΜΟΙ!BR156,0)</f>
        <v>0</v>
      </c>
      <c r="J156" s="241">
        <f>IF('Γενικές Δαπάνες'!$F$53&gt;0,ΥΠΟΛΟΓΙΣΜΟΙ!BU156,0)</f>
        <v>0</v>
      </c>
      <c r="K156" s="28"/>
      <c r="L156" s="251">
        <f>IF('Γενικές Δαπάνες'!$F$53&gt;0,0,ΥΠΟΛΟΓΙΣΜΟΙ!BL156)</f>
        <v>0</v>
      </c>
      <c r="M156" s="252">
        <f>IF('Γενικές Δαπάνες'!$F$53&gt;0,0,ΥΠΟΛΟΓΙΣΜΟΙ!BN156)</f>
        <v>0</v>
      </c>
      <c r="N156" s="252">
        <f>IF('Γενικές Δαπάνες'!$F$53&gt;0,0,ΥΠΟΛΟΓΙΣΜΟΙ!BR156)</f>
        <v>0</v>
      </c>
      <c r="O156" s="253">
        <f>IF('Γενικές Δαπάνες'!$F$53=0,ΥΠΟΛΟΓΙΣΜΟΙ!BV156,0)</f>
        <v>0</v>
      </c>
    </row>
    <row r="157" spans="1:15" x14ac:dyDescent="0.25">
      <c r="A157" s="110">
        <v>146</v>
      </c>
      <c r="B157" s="111" t="str">
        <f>+Επιχειρήσεις!B161</f>
        <v>Α</v>
      </c>
      <c r="C157" s="112" t="str">
        <f>+Επιχειρήσεις!D161</f>
        <v>ΕΠΑΓΓΕΛΜΑΤΙΑΣ</v>
      </c>
      <c r="E157" s="113">
        <f>+Επιχειρήσεις!F161</f>
        <v>0</v>
      </c>
      <c r="H157" s="240">
        <f>IF('Γενικές Δαπάνες'!$F$53&gt;0,ΥΠΟΛΟΓΙΣΜΟΙ!BG157,0)</f>
        <v>0</v>
      </c>
      <c r="I157" s="262">
        <f>IF('Γενικές Δαπάνες'!$F$53&gt;0,ΥΠΟΛΟΓΙΣΜΟΙ!BR157,0)</f>
        <v>0</v>
      </c>
      <c r="J157" s="241">
        <f>IF('Γενικές Δαπάνες'!$F$53&gt;0,ΥΠΟΛΟΓΙΣΜΟΙ!BU157,0)</f>
        <v>0</v>
      </c>
      <c r="K157" s="28"/>
      <c r="L157" s="251">
        <f>IF('Γενικές Δαπάνες'!$F$53&gt;0,0,ΥΠΟΛΟΓΙΣΜΟΙ!BL157)</f>
        <v>0</v>
      </c>
      <c r="M157" s="252">
        <f>IF('Γενικές Δαπάνες'!$F$53&gt;0,0,ΥΠΟΛΟΓΙΣΜΟΙ!BN157)</f>
        <v>0</v>
      </c>
      <c r="N157" s="252">
        <f>IF('Γενικές Δαπάνες'!$F$53&gt;0,0,ΥΠΟΛΟΓΙΣΜΟΙ!BR157)</f>
        <v>0</v>
      </c>
      <c r="O157" s="253">
        <f>IF('Γενικές Δαπάνες'!$F$53=0,ΥΠΟΛΟΓΙΣΜΟΙ!BV157,0)</f>
        <v>0</v>
      </c>
    </row>
    <row r="158" spans="1:15" x14ac:dyDescent="0.25">
      <c r="A158" s="110">
        <v>147</v>
      </c>
      <c r="B158" s="111" t="str">
        <f>+Επιχειρήσεις!B162</f>
        <v>Α</v>
      </c>
      <c r="C158" s="112" t="str">
        <f>+Επιχειρήσεις!D162</f>
        <v>ΕΠΑΓΓΕΛΜΑΤΙΑΣ</v>
      </c>
      <c r="E158" s="113">
        <f>+Επιχειρήσεις!F162</f>
        <v>0</v>
      </c>
      <c r="H158" s="240">
        <f>IF('Γενικές Δαπάνες'!$F$53&gt;0,ΥΠΟΛΟΓΙΣΜΟΙ!BG158,0)</f>
        <v>0</v>
      </c>
      <c r="I158" s="262">
        <f>IF('Γενικές Δαπάνες'!$F$53&gt;0,ΥΠΟΛΟΓΙΣΜΟΙ!BR158,0)</f>
        <v>0</v>
      </c>
      <c r="J158" s="241">
        <f>IF('Γενικές Δαπάνες'!$F$53&gt;0,ΥΠΟΛΟΓΙΣΜΟΙ!BU158,0)</f>
        <v>0</v>
      </c>
      <c r="K158" s="28"/>
      <c r="L158" s="251">
        <f>IF('Γενικές Δαπάνες'!$F$53&gt;0,0,ΥΠΟΛΟΓΙΣΜΟΙ!BL158)</f>
        <v>0</v>
      </c>
      <c r="M158" s="252">
        <f>IF('Γενικές Δαπάνες'!$F$53&gt;0,0,ΥΠΟΛΟΓΙΣΜΟΙ!BN158)</f>
        <v>0</v>
      </c>
      <c r="N158" s="252">
        <f>IF('Γενικές Δαπάνες'!$F$53&gt;0,0,ΥΠΟΛΟΓΙΣΜΟΙ!BR158)</f>
        <v>0</v>
      </c>
      <c r="O158" s="253">
        <f>IF('Γενικές Δαπάνες'!$F$53=0,ΥΠΟΛΟΓΙΣΜΟΙ!BV158,0)</f>
        <v>0</v>
      </c>
    </row>
    <row r="159" spans="1:15" x14ac:dyDescent="0.25">
      <c r="A159" s="110">
        <v>148</v>
      </c>
      <c r="B159" s="111" t="str">
        <f>+Επιχειρήσεις!B163</f>
        <v>Α</v>
      </c>
      <c r="C159" s="112" t="str">
        <f>+Επιχειρήσεις!D163</f>
        <v>ΕΠΑΓΓΕΛΜΑΤΙΑΣ</v>
      </c>
      <c r="E159" s="113">
        <f>+Επιχειρήσεις!F163</f>
        <v>0</v>
      </c>
      <c r="H159" s="240">
        <f>IF('Γενικές Δαπάνες'!$F$53&gt;0,ΥΠΟΛΟΓΙΣΜΟΙ!BG159,0)</f>
        <v>0</v>
      </c>
      <c r="I159" s="262">
        <f>IF('Γενικές Δαπάνες'!$F$53&gt;0,ΥΠΟΛΟΓΙΣΜΟΙ!BR159,0)</f>
        <v>0</v>
      </c>
      <c r="J159" s="241">
        <f>IF('Γενικές Δαπάνες'!$F$53&gt;0,ΥΠΟΛΟΓΙΣΜΟΙ!BU159,0)</f>
        <v>0</v>
      </c>
      <c r="K159" s="28"/>
      <c r="L159" s="251">
        <f>IF('Γενικές Δαπάνες'!$F$53&gt;0,0,ΥΠΟΛΟΓΙΣΜΟΙ!BL159)</f>
        <v>0</v>
      </c>
      <c r="M159" s="252">
        <f>IF('Γενικές Δαπάνες'!$F$53&gt;0,0,ΥΠΟΛΟΓΙΣΜΟΙ!BN159)</f>
        <v>0</v>
      </c>
      <c r="N159" s="252">
        <f>IF('Γενικές Δαπάνες'!$F$53&gt;0,0,ΥΠΟΛΟΓΙΣΜΟΙ!BR159)</f>
        <v>0</v>
      </c>
      <c r="O159" s="253">
        <f>IF('Γενικές Δαπάνες'!$F$53=0,ΥΠΟΛΟΓΙΣΜΟΙ!BV159,0)</f>
        <v>0</v>
      </c>
    </row>
    <row r="160" spans="1:15" x14ac:dyDescent="0.25">
      <c r="A160" s="110">
        <v>149</v>
      </c>
      <c r="B160" s="111" t="str">
        <f>+Επιχειρήσεις!B164</f>
        <v>Α</v>
      </c>
      <c r="C160" s="112" t="str">
        <f>+Επιχειρήσεις!D164</f>
        <v>ΕΠΑΓΓΕΛΜΑΤΙΑΣ</v>
      </c>
      <c r="E160" s="113">
        <f>+Επιχειρήσεις!F164</f>
        <v>0</v>
      </c>
      <c r="H160" s="240">
        <f>IF('Γενικές Δαπάνες'!$F$53&gt;0,ΥΠΟΛΟΓΙΣΜΟΙ!BG160,0)</f>
        <v>0</v>
      </c>
      <c r="I160" s="262">
        <f>IF('Γενικές Δαπάνες'!$F$53&gt;0,ΥΠΟΛΟΓΙΣΜΟΙ!BR160,0)</f>
        <v>0</v>
      </c>
      <c r="J160" s="241">
        <f>IF('Γενικές Δαπάνες'!$F$53&gt;0,ΥΠΟΛΟΓΙΣΜΟΙ!BU160,0)</f>
        <v>0</v>
      </c>
      <c r="K160" s="28"/>
      <c r="L160" s="251">
        <f>IF('Γενικές Δαπάνες'!$F$53&gt;0,0,ΥΠΟΛΟΓΙΣΜΟΙ!BL160)</f>
        <v>0</v>
      </c>
      <c r="M160" s="252">
        <f>IF('Γενικές Δαπάνες'!$F$53&gt;0,0,ΥΠΟΛΟΓΙΣΜΟΙ!BN160)</f>
        <v>0</v>
      </c>
      <c r="N160" s="252">
        <f>IF('Γενικές Δαπάνες'!$F$53&gt;0,0,ΥΠΟΛΟΓΙΣΜΟΙ!BR160)</f>
        <v>0</v>
      </c>
      <c r="O160" s="253">
        <f>IF('Γενικές Δαπάνες'!$F$53=0,ΥΠΟΛΟΓΙΣΜΟΙ!BV160,0)</f>
        <v>0</v>
      </c>
    </row>
    <row r="161" spans="1:15" x14ac:dyDescent="0.25">
      <c r="A161" s="110">
        <v>150</v>
      </c>
      <c r="B161" s="111" t="str">
        <f>+Επιχειρήσεις!B165</f>
        <v>Α</v>
      </c>
      <c r="C161" s="112" t="str">
        <f>+Επιχειρήσεις!D165</f>
        <v>ΕΠΑΓΓΕΛΜΑΤΙΑΣ</v>
      </c>
      <c r="E161" s="113">
        <f>+Επιχειρήσεις!F165</f>
        <v>0</v>
      </c>
      <c r="H161" s="240">
        <f>IF('Γενικές Δαπάνες'!$F$53&gt;0,ΥΠΟΛΟΓΙΣΜΟΙ!BG161,0)</f>
        <v>0</v>
      </c>
      <c r="I161" s="262">
        <f>IF('Γενικές Δαπάνες'!$F$53&gt;0,ΥΠΟΛΟΓΙΣΜΟΙ!BR161,0)</f>
        <v>0</v>
      </c>
      <c r="J161" s="241">
        <f>IF('Γενικές Δαπάνες'!$F$53&gt;0,ΥΠΟΛΟΓΙΣΜΟΙ!BU161,0)</f>
        <v>0</v>
      </c>
      <c r="K161" s="28"/>
      <c r="L161" s="251">
        <f>IF('Γενικές Δαπάνες'!$F$53&gt;0,0,ΥΠΟΛΟΓΙΣΜΟΙ!BL161)</f>
        <v>0</v>
      </c>
      <c r="M161" s="252">
        <f>IF('Γενικές Δαπάνες'!$F$53&gt;0,0,ΥΠΟΛΟΓΙΣΜΟΙ!BN161)</f>
        <v>0</v>
      </c>
      <c r="N161" s="252">
        <f>IF('Γενικές Δαπάνες'!$F$53&gt;0,0,ΥΠΟΛΟΓΙΣΜΟΙ!BR161)</f>
        <v>0</v>
      </c>
      <c r="O161" s="253">
        <f>IF('Γενικές Δαπάνες'!$F$53=0,ΥΠΟΛΟΓΙΣΜΟΙ!BV161,0)</f>
        <v>0</v>
      </c>
    </row>
    <row r="162" spans="1:15" x14ac:dyDescent="0.25">
      <c r="A162" s="110">
        <v>151</v>
      </c>
      <c r="B162" s="111" t="str">
        <f>+Επιχειρήσεις!B166</f>
        <v>Α</v>
      </c>
      <c r="C162" s="112" t="str">
        <f>+Επιχειρήσεις!D166</f>
        <v>ΕΠΑΓΓΕΛΜΑΤΙΑΣ</v>
      </c>
      <c r="E162" s="113">
        <f>+Επιχειρήσεις!F166</f>
        <v>0</v>
      </c>
      <c r="H162" s="240">
        <f>IF('Γενικές Δαπάνες'!$F$53&gt;0,ΥΠΟΛΟΓΙΣΜΟΙ!BG162,0)</f>
        <v>0</v>
      </c>
      <c r="I162" s="262">
        <f>IF('Γενικές Δαπάνες'!$F$53&gt;0,ΥΠΟΛΟΓΙΣΜΟΙ!BR162,0)</f>
        <v>0</v>
      </c>
      <c r="J162" s="241">
        <f>IF('Γενικές Δαπάνες'!$F$53&gt;0,ΥΠΟΛΟΓΙΣΜΟΙ!BU162,0)</f>
        <v>0</v>
      </c>
      <c r="K162" s="28"/>
      <c r="L162" s="251">
        <f>IF('Γενικές Δαπάνες'!$F$53&gt;0,0,ΥΠΟΛΟΓΙΣΜΟΙ!BL162)</f>
        <v>0</v>
      </c>
      <c r="M162" s="252">
        <f>IF('Γενικές Δαπάνες'!$F$53&gt;0,0,ΥΠΟΛΟΓΙΣΜΟΙ!BN162)</f>
        <v>0</v>
      </c>
      <c r="N162" s="252">
        <f>IF('Γενικές Δαπάνες'!$F$53&gt;0,0,ΥΠΟΛΟΓΙΣΜΟΙ!BR162)</f>
        <v>0</v>
      </c>
      <c r="O162" s="253">
        <f>IF('Γενικές Δαπάνες'!$F$53=0,ΥΠΟΛΟΓΙΣΜΟΙ!BV162,0)</f>
        <v>0</v>
      </c>
    </row>
    <row r="163" spans="1:15" x14ac:dyDescent="0.25">
      <c r="A163" s="110">
        <v>152</v>
      </c>
      <c r="B163" s="111" t="str">
        <f>+Επιχειρήσεις!B167</f>
        <v>Α</v>
      </c>
      <c r="C163" s="112" t="str">
        <f>+Επιχειρήσεις!D167</f>
        <v>ΕΠΑΓΓΕΛΜΑΤΙΑΣ</v>
      </c>
      <c r="E163" s="113">
        <f>+Επιχειρήσεις!F167</f>
        <v>0</v>
      </c>
      <c r="H163" s="240">
        <f>IF('Γενικές Δαπάνες'!$F$53&gt;0,ΥΠΟΛΟΓΙΣΜΟΙ!BG163,0)</f>
        <v>0</v>
      </c>
      <c r="I163" s="262">
        <f>IF('Γενικές Δαπάνες'!$F$53&gt;0,ΥΠΟΛΟΓΙΣΜΟΙ!BR163,0)</f>
        <v>0</v>
      </c>
      <c r="J163" s="241">
        <f>IF('Γενικές Δαπάνες'!$F$53&gt;0,ΥΠΟΛΟΓΙΣΜΟΙ!BU163,0)</f>
        <v>0</v>
      </c>
      <c r="K163" s="28"/>
      <c r="L163" s="251">
        <f>IF('Γενικές Δαπάνες'!$F$53&gt;0,0,ΥΠΟΛΟΓΙΣΜΟΙ!BL163)</f>
        <v>0</v>
      </c>
      <c r="M163" s="252">
        <f>IF('Γενικές Δαπάνες'!$F$53&gt;0,0,ΥΠΟΛΟΓΙΣΜΟΙ!BN163)</f>
        <v>0</v>
      </c>
      <c r="N163" s="252">
        <f>IF('Γενικές Δαπάνες'!$F$53&gt;0,0,ΥΠΟΛΟΓΙΣΜΟΙ!BR163)</f>
        <v>0</v>
      </c>
      <c r="O163" s="253">
        <f>IF('Γενικές Δαπάνες'!$F$53=0,ΥΠΟΛΟΓΙΣΜΟΙ!BV163,0)</f>
        <v>0</v>
      </c>
    </row>
    <row r="164" spans="1:15" x14ac:dyDescent="0.25">
      <c r="A164" s="110">
        <v>153</v>
      </c>
      <c r="B164" s="111" t="str">
        <f>+Επιχειρήσεις!B168</f>
        <v>Α</v>
      </c>
      <c r="C164" s="112" t="str">
        <f>+Επιχειρήσεις!D168</f>
        <v>ΕΠΑΓΓΕΛΜΑΤΙΑΣ</v>
      </c>
      <c r="E164" s="113">
        <f>+Επιχειρήσεις!F168</f>
        <v>0</v>
      </c>
      <c r="H164" s="240">
        <f>IF('Γενικές Δαπάνες'!$F$53&gt;0,ΥΠΟΛΟΓΙΣΜΟΙ!BG164,0)</f>
        <v>0</v>
      </c>
      <c r="I164" s="262">
        <f>IF('Γενικές Δαπάνες'!$F$53&gt;0,ΥΠΟΛΟΓΙΣΜΟΙ!BR164,0)</f>
        <v>0</v>
      </c>
      <c r="J164" s="241">
        <f>IF('Γενικές Δαπάνες'!$F$53&gt;0,ΥΠΟΛΟΓΙΣΜΟΙ!BU164,0)</f>
        <v>0</v>
      </c>
      <c r="K164" s="28"/>
      <c r="L164" s="251">
        <f>IF('Γενικές Δαπάνες'!$F$53&gt;0,0,ΥΠΟΛΟΓΙΣΜΟΙ!BL164)</f>
        <v>0</v>
      </c>
      <c r="M164" s="252">
        <f>IF('Γενικές Δαπάνες'!$F$53&gt;0,0,ΥΠΟΛΟΓΙΣΜΟΙ!BN164)</f>
        <v>0</v>
      </c>
      <c r="N164" s="252">
        <f>IF('Γενικές Δαπάνες'!$F$53&gt;0,0,ΥΠΟΛΟΓΙΣΜΟΙ!BR164)</f>
        <v>0</v>
      </c>
      <c r="O164" s="253">
        <f>IF('Γενικές Δαπάνες'!$F$53=0,ΥΠΟΛΟΓΙΣΜΟΙ!BV164,0)</f>
        <v>0</v>
      </c>
    </row>
    <row r="165" spans="1:15" x14ac:dyDescent="0.25">
      <c r="A165" s="110">
        <v>154</v>
      </c>
      <c r="B165" s="111" t="str">
        <f>+Επιχειρήσεις!B169</f>
        <v>Α</v>
      </c>
      <c r="C165" s="112" t="str">
        <f>+Επιχειρήσεις!D169</f>
        <v>ΕΠΑΓΓΕΛΜΑΤΙΑΣ</v>
      </c>
      <c r="E165" s="113">
        <f>+Επιχειρήσεις!F169</f>
        <v>0</v>
      </c>
      <c r="H165" s="240">
        <f>IF('Γενικές Δαπάνες'!$F$53&gt;0,ΥΠΟΛΟΓΙΣΜΟΙ!BG165,0)</f>
        <v>0</v>
      </c>
      <c r="I165" s="262">
        <f>IF('Γενικές Δαπάνες'!$F$53&gt;0,ΥΠΟΛΟΓΙΣΜΟΙ!BR165,0)</f>
        <v>0</v>
      </c>
      <c r="J165" s="241">
        <f>IF('Γενικές Δαπάνες'!$F$53&gt;0,ΥΠΟΛΟΓΙΣΜΟΙ!BU165,0)</f>
        <v>0</v>
      </c>
      <c r="K165" s="28"/>
      <c r="L165" s="251">
        <f>IF('Γενικές Δαπάνες'!$F$53&gt;0,0,ΥΠΟΛΟΓΙΣΜΟΙ!BL165)</f>
        <v>0</v>
      </c>
      <c r="M165" s="252">
        <f>IF('Γενικές Δαπάνες'!$F$53&gt;0,0,ΥΠΟΛΟΓΙΣΜΟΙ!BN165)</f>
        <v>0</v>
      </c>
      <c r="N165" s="252">
        <f>IF('Γενικές Δαπάνες'!$F$53&gt;0,0,ΥΠΟΛΟΓΙΣΜΟΙ!BR165)</f>
        <v>0</v>
      </c>
      <c r="O165" s="253">
        <f>IF('Γενικές Δαπάνες'!$F$53=0,ΥΠΟΛΟΓΙΣΜΟΙ!BV165,0)</f>
        <v>0</v>
      </c>
    </row>
    <row r="166" spans="1:15" x14ac:dyDescent="0.25">
      <c r="A166" s="110">
        <v>155</v>
      </c>
      <c r="B166" s="111" t="str">
        <f>+Επιχειρήσεις!B170</f>
        <v>Α</v>
      </c>
      <c r="C166" s="112" t="str">
        <f>+Επιχειρήσεις!D170</f>
        <v>ΕΠΑΓΓΕΛΜΑΤΙΑΣ</v>
      </c>
      <c r="E166" s="113">
        <f>+Επιχειρήσεις!F170</f>
        <v>0</v>
      </c>
      <c r="H166" s="240">
        <f>IF('Γενικές Δαπάνες'!$F$53&gt;0,ΥΠΟΛΟΓΙΣΜΟΙ!BG166,0)</f>
        <v>0</v>
      </c>
      <c r="I166" s="262">
        <f>IF('Γενικές Δαπάνες'!$F$53&gt;0,ΥΠΟΛΟΓΙΣΜΟΙ!BR166,0)</f>
        <v>0</v>
      </c>
      <c r="J166" s="241">
        <f>IF('Γενικές Δαπάνες'!$F$53&gt;0,ΥΠΟΛΟΓΙΣΜΟΙ!BU166,0)</f>
        <v>0</v>
      </c>
      <c r="K166" s="28"/>
      <c r="L166" s="251">
        <f>IF('Γενικές Δαπάνες'!$F$53&gt;0,0,ΥΠΟΛΟΓΙΣΜΟΙ!BL166)</f>
        <v>0</v>
      </c>
      <c r="M166" s="252">
        <f>IF('Γενικές Δαπάνες'!$F$53&gt;0,0,ΥΠΟΛΟΓΙΣΜΟΙ!BN166)</f>
        <v>0</v>
      </c>
      <c r="N166" s="252">
        <f>IF('Γενικές Δαπάνες'!$F$53&gt;0,0,ΥΠΟΛΟΓΙΣΜΟΙ!BR166)</f>
        <v>0</v>
      </c>
      <c r="O166" s="253">
        <f>IF('Γενικές Δαπάνες'!$F$53=0,ΥΠΟΛΟΓΙΣΜΟΙ!BV166,0)</f>
        <v>0</v>
      </c>
    </row>
    <row r="167" spans="1:15" x14ac:dyDescent="0.25">
      <c r="A167" s="110">
        <v>156</v>
      </c>
      <c r="B167" s="111" t="str">
        <f>+Επιχειρήσεις!B171</f>
        <v>Α</v>
      </c>
      <c r="C167" s="112" t="str">
        <f>+Επιχειρήσεις!D171</f>
        <v>ΕΠΑΓΓΕΛΜΑΤΙΑΣ</v>
      </c>
      <c r="E167" s="113">
        <f>+Επιχειρήσεις!F171</f>
        <v>0</v>
      </c>
      <c r="H167" s="240">
        <f>IF('Γενικές Δαπάνες'!$F$53&gt;0,ΥΠΟΛΟΓΙΣΜΟΙ!BG167,0)</f>
        <v>0</v>
      </c>
      <c r="I167" s="262">
        <f>IF('Γενικές Δαπάνες'!$F$53&gt;0,ΥΠΟΛΟΓΙΣΜΟΙ!BR167,0)</f>
        <v>0</v>
      </c>
      <c r="J167" s="241">
        <f>IF('Γενικές Δαπάνες'!$F$53&gt;0,ΥΠΟΛΟΓΙΣΜΟΙ!BU167,0)</f>
        <v>0</v>
      </c>
      <c r="K167" s="28"/>
      <c r="L167" s="251">
        <f>IF('Γενικές Δαπάνες'!$F$53&gt;0,0,ΥΠΟΛΟΓΙΣΜΟΙ!BL167)</f>
        <v>0</v>
      </c>
      <c r="M167" s="252">
        <f>IF('Γενικές Δαπάνες'!$F$53&gt;0,0,ΥΠΟΛΟΓΙΣΜΟΙ!BN167)</f>
        <v>0</v>
      </c>
      <c r="N167" s="252">
        <f>IF('Γενικές Δαπάνες'!$F$53&gt;0,0,ΥΠΟΛΟΓΙΣΜΟΙ!BR167)</f>
        <v>0</v>
      </c>
      <c r="O167" s="253">
        <f>IF('Γενικές Δαπάνες'!$F$53=0,ΥΠΟΛΟΓΙΣΜΟΙ!BV167,0)</f>
        <v>0</v>
      </c>
    </row>
    <row r="168" spans="1:15" x14ac:dyDescent="0.25">
      <c r="A168" s="110">
        <v>157</v>
      </c>
      <c r="B168" s="111" t="str">
        <f>+Επιχειρήσεις!B172</f>
        <v>Α</v>
      </c>
      <c r="C168" s="112" t="str">
        <f>+Επιχειρήσεις!D172</f>
        <v>ΕΠΑΓΓΕΛΜΑΤΙΑΣ</v>
      </c>
      <c r="E168" s="113">
        <f>+Επιχειρήσεις!F172</f>
        <v>0</v>
      </c>
      <c r="H168" s="240">
        <f>IF('Γενικές Δαπάνες'!$F$53&gt;0,ΥΠΟΛΟΓΙΣΜΟΙ!BG168,0)</f>
        <v>0</v>
      </c>
      <c r="I168" s="262">
        <f>IF('Γενικές Δαπάνες'!$F$53&gt;0,ΥΠΟΛΟΓΙΣΜΟΙ!BR168,0)</f>
        <v>0</v>
      </c>
      <c r="J168" s="241">
        <f>IF('Γενικές Δαπάνες'!$F$53&gt;0,ΥΠΟΛΟΓΙΣΜΟΙ!BU168,0)</f>
        <v>0</v>
      </c>
      <c r="K168" s="28"/>
      <c r="L168" s="251">
        <f>IF('Γενικές Δαπάνες'!$F$53&gt;0,0,ΥΠΟΛΟΓΙΣΜΟΙ!BL168)</f>
        <v>0</v>
      </c>
      <c r="M168" s="252">
        <f>IF('Γενικές Δαπάνες'!$F$53&gt;0,0,ΥΠΟΛΟΓΙΣΜΟΙ!BN168)</f>
        <v>0</v>
      </c>
      <c r="N168" s="252">
        <f>IF('Γενικές Δαπάνες'!$F$53&gt;0,0,ΥΠΟΛΟΓΙΣΜΟΙ!BR168)</f>
        <v>0</v>
      </c>
      <c r="O168" s="253">
        <f>IF('Γενικές Δαπάνες'!$F$53=0,ΥΠΟΛΟΓΙΣΜΟΙ!BV168,0)</f>
        <v>0</v>
      </c>
    </row>
    <row r="169" spans="1:15" x14ac:dyDescent="0.25">
      <c r="A169" s="110">
        <v>158</v>
      </c>
      <c r="B169" s="111" t="str">
        <f>+Επιχειρήσεις!B173</f>
        <v>Α</v>
      </c>
      <c r="C169" s="112" t="str">
        <f>+Επιχειρήσεις!D173</f>
        <v>ΕΠΑΓΓΕΛΜΑΤΙΑΣ</v>
      </c>
      <c r="E169" s="113">
        <f>+Επιχειρήσεις!F173</f>
        <v>0</v>
      </c>
      <c r="H169" s="240">
        <f>IF('Γενικές Δαπάνες'!$F$53&gt;0,ΥΠΟΛΟΓΙΣΜΟΙ!BG169,0)</f>
        <v>0</v>
      </c>
      <c r="I169" s="262">
        <f>IF('Γενικές Δαπάνες'!$F$53&gt;0,ΥΠΟΛΟΓΙΣΜΟΙ!BR169,0)</f>
        <v>0</v>
      </c>
      <c r="J169" s="241">
        <f>IF('Γενικές Δαπάνες'!$F$53&gt;0,ΥΠΟΛΟΓΙΣΜΟΙ!BU169,0)</f>
        <v>0</v>
      </c>
      <c r="K169" s="28"/>
      <c r="L169" s="251">
        <f>IF('Γενικές Δαπάνες'!$F$53&gt;0,0,ΥΠΟΛΟΓΙΣΜΟΙ!BL169)</f>
        <v>0</v>
      </c>
      <c r="M169" s="252">
        <f>IF('Γενικές Δαπάνες'!$F$53&gt;0,0,ΥΠΟΛΟΓΙΣΜΟΙ!BN169)</f>
        <v>0</v>
      </c>
      <c r="N169" s="252">
        <f>IF('Γενικές Δαπάνες'!$F$53&gt;0,0,ΥΠΟΛΟΓΙΣΜΟΙ!BR169)</f>
        <v>0</v>
      </c>
      <c r="O169" s="253">
        <f>IF('Γενικές Δαπάνες'!$F$53=0,ΥΠΟΛΟΓΙΣΜΟΙ!BV169,0)</f>
        <v>0</v>
      </c>
    </row>
    <row r="170" spans="1:15" x14ac:dyDescent="0.25">
      <c r="A170" s="110">
        <v>159</v>
      </c>
      <c r="B170" s="111" t="str">
        <f>+Επιχειρήσεις!B174</f>
        <v>Α</v>
      </c>
      <c r="C170" s="112" t="str">
        <f>+Επιχειρήσεις!D174</f>
        <v>ΕΠΑΓΓΕΛΜΑΤΙΑΣ</v>
      </c>
      <c r="E170" s="113">
        <f>+Επιχειρήσεις!F174</f>
        <v>0</v>
      </c>
      <c r="H170" s="240">
        <f>IF('Γενικές Δαπάνες'!$F$53&gt;0,ΥΠΟΛΟΓΙΣΜΟΙ!BG170,0)</f>
        <v>0</v>
      </c>
      <c r="I170" s="262">
        <f>IF('Γενικές Δαπάνες'!$F$53&gt;0,ΥΠΟΛΟΓΙΣΜΟΙ!BR170,0)</f>
        <v>0</v>
      </c>
      <c r="J170" s="241">
        <f>IF('Γενικές Δαπάνες'!$F$53&gt;0,ΥΠΟΛΟΓΙΣΜΟΙ!BU170,0)</f>
        <v>0</v>
      </c>
      <c r="K170" s="28"/>
      <c r="L170" s="251">
        <f>IF('Γενικές Δαπάνες'!$F$53&gt;0,0,ΥΠΟΛΟΓΙΣΜΟΙ!BL170)</f>
        <v>0</v>
      </c>
      <c r="M170" s="252">
        <f>IF('Γενικές Δαπάνες'!$F$53&gt;0,0,ΥΠΟΛΟΓΙΣΜΟΙ!BN170)</f>
        <v>0</v>
      </c>
      <c r="N170" s="252">
        <f>IF('Γενικές Δαπάνες'!$F$53&gt;0,0,ΥΠΟΛΟΓΙΣΜΟΙ!BR170)</f>
        <v>0</v>
      </c>
      <c r="O170" s="253">
        <f>IF('Γενικές Δαπάνες'!$F$53=0,ΥΠΟΛΟΓΙΣΜΟΙ!BV170,0)</f>
        <v>0</v>
      </c>
    </row>
    <row r="171" spans="1:15" x14ac:dyDescent="0.25">
      <c r="A171" s="110">
        <v>160</v>
      </c>
      <c r="B171" s="111" t="str">
        <f>+Επιχειρήσεις!B175</f>
        <v>Α</v>
      </c>
      <c r="C171" s="112" t="str">
        <f>+Επιχειρήσεις!D175</f>
        <v>ΕΠΑΓΓΕΛΜΑΤΙΑΣ</v>
      </c>
      <c r="E171" s="113">
        <f>+Επιχειρήσεις!F175</f>
        <v>0</v>
      </c>
      <c r="H171" s="240">
        <f>IF('Γενικές Δαπάνες'!$F$53&gt;0,ΥΠΟΛΟΓΙΣΜΟΙ!BG171,0)</f>
        <v>0</v>
      </c>
      <c r="I171" s="262">
        <f>IF('Γενικές Δαπάνες'!$F$53&gt;0,ΥΠΟΛΟΓΙΣΜΟΙ!BR171,0)</f>
        <v>0</v>
      </c>
      <c r="J171" s="241">
        <f>IF('Γενικές Δαπάνες'!$F$53&gt;0,ΥΠΟΛΟΓΙΣΜΟΙ!BU171,0)</f>
        <v>0</v>
      </c>
      <c r="K171" s="28"/>
      <c r="L171" s="251">
        <f>IF('Γενικές Δαπάνες'!$F$53&gt;0,0,ΥΠΟΛΟΓΙΣΜΟΙ!BL171)</f>
        <v>0</v>
      </c>
      <c r="M171" s="252">
        <f>IF('Γενικές Δαπάνες'!$F$53&gt;0,0,ΥΠΟΛΟΓΙΣΜΟΙ!BN171)</f>
        <v>0</v>
      </c>
      <c r="N171" s="252">
        <f>IF('Γενικές Δαπάνες'!$F$53&gt;0,0,ΥΠΟΛΟΓΙΣΜΟΙ!BR171)</f>
        <v>0</v>
      </c>
      <c r="O171" s="253">
        <f>IF('Γενικές Δαπάνες'!$F$53=0,ΥΠΟΛΟΓΙΣΜΟΙ!BV171,0)</f>
        <v>0</v>
      </c>
    </row>
    <row r="172" spans="1:15" x14ac:dyDescent="0.25">
      <c r="A172" s="110">
        <v>161</v>
      </c>
      <c r="B172" s="111" t="str">
        <f>+Επιχειρήσεις!B176</f>
        <v>Α</v>
      </c>
      <c r="C172" s="112" t="str">
        <f>+Επιχειρήσεις!D176</f>
        <v>ΕΠΑΓΓΕΛΜΑΤΙΑΣ</v>
      </c>
      <c r="E172" s="113">
        <f>+Επιχειρήσεις!F176</f>
        <v>0</v>
      </c>
      <c r="H172" s="240">
        <f>IF('Γενικές Δαπάνες'!$F$53&gt;0,ΥΠΟΛΟΓΙΣΜΟΙ!BG172,0)</f>
        <v>0</v>
      </c>
      <c r="I172" s="262">
        <f>IF('Γενικές Δαπάνες'!$F$53&gt;0,ΥΠΟΛΟΓΙΣΜΟΙ!BR172,0)</f>
        <v>0</v>
      </c>
      <c r="J172" s="241">
        <f>IF('Γενικές Δαπάνες'!$F$53&gt;0,ΥΠΟΛΟΓΙΣΜΟΙ!BU172,0)</f>
        <v>0</v>
      </c>
      <c r="K172" s="28"/>
      <c r="L172" s="251">
        <f>IF('Γενικές Δαπάνες'!$F$53&gt;0,0,ΥΠΟΛΟΓΙΣΜΟΙ!BL172)</f>
        <v>0</v>
      </c>
      <c r="M172" s="252">
        <f>IF('Γενικές Δαπάνες'!$F$53&gt;0,0,ΥΠΟΛΟΓΙΣΜΟΙ!BN172)</f>
        <v>0</v>
      </c>
      <c r="N172" s="252">
        <f>IF('Γενικές Δαπάνες'!$F$53&gt;0,0,ΥΠΟΛΟΓΙΣΜΟΙ!BR172)</f>
        <v>0</v>
      </c>
      <c r="O172" s="253">
        <f>IF('Γενικές Δαπάνες'!$F$53=0,ΥΠΟΛΟΓΙΣΜΟΙ!BV172,0)</f>
        <v>0</v>
      </c>
    </row>
    <row r="173" spans="1:15" x14ac:dyDescent="0.25">
      <c r="A173" s="110">
        <v>162</v>
      </c>
      <c r="B173" s="111" t="str">
        <f>+Επιχειρήσεις!B177</f>
        <v>Α</v>
      </c>
      <c r="C173" s="112" t="str">
        <f>+Επιχειρήσεις!D177</f>
        <v>ΕΠΑΓΓΕΛΜΑΤΙΑΣ</v>
      </c>
      <c r="E173" s="113">
        <f>+Επιχειρήσεις!F177</f>
        <v>0</v>
      </c>
      <c r="H173" s="240">
        <f>IF('Γενικές Δαπάνες'!$F$53&gt;0,ΥΠΟΛΟΓΙΣΜΟΙ!BG173,0)</f>
        <v>0</v>
      </c>
      <c r="I173" s="262">
        <f>IF('Γενικές Δαπάνες'!$F$53&gt;0,ΥΠΟΛΟΓΙΣΜΟΙ!BR173,0)</f>
        <v>0</v>
      </c>
      <c r="J173" s="241">
        <f>IF('Γενικές Δαπάνες'!$F$53&gt;0,ΥΠΟΛΟΓΙΣΜΟΙ!BU173,0)</f>
        <v>0</v>
      </c>
      <c r="K173" s="28"/>
      <c r="L173" s="251">
        <f>IF('Γενικές Δαπάνες'!$F$53&gt;0,0,ΥΠΟΛΟΓΙΣΜΟΙ!BL173)</f>
        <v>0</v>
      </c>
      <c r="M173" s="252">
        <f>IF('Γενικές Δαπάνες'!$F$53&gt;0,0,ΥΠΟΛΟΓΙΣΜΟΙ!BN173)</f>
        <v>0</v>
      </c>
      <c r="N173" s="252">
        <f>IF('Γενικές Δαπάνες'!$F$53&gt;0,0,ΥΠΟΛΟΓΙΣΜΟΙ!BR173)</f>
        <v>0</v>
      </c>
      <c r="O173" s="253">
        <f>IF('Γενικές Δαπάνες'!$F$53=0,ΥΠΟΛΟΓΙΣΜΟΙ!BV173,0)</f>
        <v>0</v>
      </c>
    </row>
    <row r="174" spans="1:15" x14ac:dyDescent="0.25">
      <c r="A174" s="110">
        <v>163</v>
      </c>
      <c r="B174" s="111" t="str">
        <f>+Επιχειρήσεις!B178</f>
        <v>Α</v>
      </c>
      <c r="C174" s="112" t="str">
        <f>+Επιχειρήσεις!D178</f>
        <v>ΕΠΑΓΓΕΛΜΑΤΙΑΣ</v>
      </c>
      <c r="E174" s="113">
        <f>+Επιχειρήσεις!F178</f>
        <v>0</v>
      </c>
      <c r="H174" s="240">
        <f>IF('Γενικές Δαπάνες'!$F$53&gt;0,ΥΠΟΛΟΓΙΣΜΟΙ!BG174,0)</f>
        <v>0</v>
      </c>
      <c r="I174" s="262">
        <f>IF('Γενικές Δαπάνες'!$F$53&gt;0,ΥΠΟΛΟΓΙΣΜΟΙ!BR174,0)</f>
        <v>0</v>
      </c>
      <c r="J174" s="241">
        <f>IF('Γενικές Δαπάνες'!$F$53&gt;0,ΥΠΟΛΟΓΙΣΜΟΙ!BU174,0)</f>
        <v>0</v>
      </c>
      <c r="K174" s="28"/>
      <c r="L174" s="251">
        <f>IF('Γενικές Δαπάνες'!$F$53&gt;0,0,ΥΠΟΛΟΓΙΣΜΟΙ!BL174)</f>
        <v>0</v>
      </c>
      <c r="M174" s="252">
        <f>IF('Γενικές Δαπάνες'!$F$53&gt;0,0,ΥΠΟΛΟΓΙΣΜΟΙ!BN174)</f>
        <v>0</v>
      </c>
      <c r="N174" s="252">
        <f>IF('Γενικές Δαπάνες'!$F$53&gt;0,0,ΥΠΟΛΟΓΙΣΜΟΙ!BR174)</f>
        <v>0</v>
      </c>
      <c r="O174" s="253">
        <f>IF('Γενικές Δαπάνες'!$F$53=0,ΥΠΟΛΟΓΙΣΜΟΙ!BV174,0)</f>
        <v>0</v>
      </c>
    </row>
    <row r="175" spans="1:15" x14ac:dyDescent="0.25">
      <c r="A175" s="110">
        <v>164</v>
      </c>
      <c r="B175" s="111" t="str">
        <f>+Επιχειρήσεις!B179</f>
        <v>Α</v>
      </c>
      <c r="C175" s="112" t="str">
        <f>+Επιχειρήσεις!D179</f>
        <v>ΕΠΑΓΓΕΛΜΑΤΙΑΣ</v>
      </c>
      <c r="E175" s="113">
        <f>+Επιχειρήσεις!F179</f>
        <v>0</v>
      </c>
      <c r="H175" s="240">
        <f>IF('Γενικές Δαπάνες'!$F$53&gt;0,ΥΠΟΛΟΓΙΣΜΟΙ!BG175,0)</f>
        <v>0</v>
      </c>
      <c r="I175" s="262">
        <f>IF('Γενικές Δαπάνες'!$F$53&gt;0,ΥΠΟΛΟΓΙΣΜΟΙ!BR175,0)</f>
        <v>0</v>
      </c>
      <c r="J175" s="241">
        <f>IF('Γενικές Δαπάνες'!$F$53&gt;0,ΥΠΟΛΟΓΙΣΜΟΙ!BU175,0)</f>
        <v>0</v>
      </c>
      <c r="K175" s="28"/>
      <c r="L175" s="251">
        <f>IF('Γενικές Δαπάνες'!$F$53&gt;0,0,ΥΠΟΛΟΓΙΣΜΟΙ!BL175)</f>
        <v>0</v>
      </c>
      <c r="M175" s="252">
        <f>IF('Γενικές Δαπάνες'!$F$53&gt;0,0,ΥΠΟΛΟΓΙΣΜΟΙ!BN175)</f>
        <v>0</v>
      </c>
      <c r="N175" s="252">
        <f>IF('Γενικές Δαπάνες'!$F$53&gt;0,0,ΥΠΟΛΟΓΙΣΜΟΙ!BR175)</f>
        <v>0</v>
      </c>
      <c r="O175" s="253">
        <f>IF('Γενικές Δαπάνες'!$F$53=0,ΥΠΟΛΟΓΙΣΜΟΙ!BV175,0)</f>
        <v>0</v>
      </c>
    </row>
    <row r="176" spans="1:15" x14ac:dyDescent="0.25">
      <c r="A176" s="110">
        <v>165</v>
      </c>
      <c r="B176" s="111" t="str">
        <f>+Επιχειρήσεις!B180</f>
        <v>Α</v>
      </c>
      <c r="C176" s="112" t="str">
        <f>+Επιχειρήσεις!D180</f>
        <v>ΕΠΑΓΓΕΛΜΑΤΙΑΣ</v>
      </c>
      <c r="E176" s="113">
        <f>+Επιχειρήσεις!F180</f>
        <v>0</v>
      </c>
      <c r="H176" s="240">
        <f>IF('Γενικές Δαπάνες'!$F$53&gt;0,ΥΠΟΛΟΓΙΣΜΟΙ!BG176,0)</f>
        <v>0</v>
      </c>
      <c r="I176" s="262">
        <f>IF('Γενικές Δαπάνες'!$F$53&gt;0,ΥΠΟΛΟΓΙΣΜΟΙ!BR176,0)</f>
        <v>0</v>
      </c>
      <c r="J176" s="241">
        <f>IF('Γενικές Δαπάνες'!$F$53&gt;0,ΥΠΟΛΟΓΙΣΜΟΙ!BU176,0)</f>
        <v>0</v>
      </c>
      <c r="K176" s="28"/>
      <c r="L176" s="251">
        <f>IF('Γενικές Δαπάνες'!$F$53&gt;0,0,ΥΠΟΛΟΓΙΣΜΟΙ!BL176)</f>
        <v>0</v>
      </c>
      <c r="M176" s="252">
        <f>IF('Γενικές Δαπάνες'!$F$53&gt;0,0,ΥΠΟΛΟΓΙΣΜΟΙ!BN176)</f>
        <v>0</v>
      </c>
      <c r="N176" s="252">
        <f>IF('Γενικές Δαπάνες'!$F$53&gt;0,0,ΥΠΟΛΟΓΙΣΜΟΙ!BR176)</f>
        <v>0</v>
      </c>
      <c r="O176" s="253">
        <f>IF('Γενικές Δαπάνες'!$F$53=0,ΥΠΟΛΟΓΙΣΜΟΙ!BV176,0)</f>
        <v>0</v>
      </c>
    </row>
    <row r="177" spans="1:15" x14ac:dyDescent="0.25">
      <c r="A177" s="110">
        <v>166</v>
      </c>
      <c r="B177" s="111" t="str">
        <f>+Επιχειρήσεις!B181</f>
        <v>Α</v>
      </c>
      <c r="C177" s="112" t="str">
        <f>+Επιχειρήσεις!D181</f>
        <v>ΕΠΑΓΓΕΛΜΑΤΙΑΣ</v>
      </c>
      <c r="E177" s="113">
        <f>+Επιχειρήσεις!F181</f>
        <v>0</v>
      </c>
      <c r="H177" s="240">
        <f>IF('Γενικές Δαπάνες'!$F$53&gt;0,ΥΠΟΛΟΓΙΣΜΟΙ!BG177,0)</f>
        <v>0</v>
      </c>
      <c r="I177" s="262">
        <f>IF('Γενικές Δαπάνες'!$F$53&gt;0,ΥΠΟΛΟΓΙΣΜΟΙ!BR177,0)</f>
        <v>0</v>
      </c>
      <c r="J177" s="241">
        <f>IF('Γενικές Δαπάνες'!$F$53&gt;0,ΥΠΟΛΟΓΙΣΜΟΙ!BU177,0)</f>
        <v>0</v>
      </c>
      <c r="K177" s="28"/>
      <c r="L177" s="251">
        <f>IF('Γενικές Δαπάνες'!$F$53&gt;0,0,ΥΠΟΛΟΓΙΣΜΟΙ!BL177)</f>
        <v>0</v>
      </c>
      <c r="M177" s="252">
        <f>IF('Γενικές Δαπάνες'!$F$53&gt;0,0,ΥΠΟΛΟΓΙΣΜΟΙ!BN177)</f>
        <v>0</v>
      </c>
      <c r="N177" s="252">
        <f>IF('Γενικές Δαπάνες'!$F$53&gt;0,0,ΥΠΟΛΟΓΙΣΜΟΙ!BR177)</f>
        <v>0</v>
      </c>
      <c r="O177" s="253">
        <f>IF('Γενικές Δαπάνες'!$F$53=0,ΥΠΟΛΟΓΙΣΜΟΙ!BV177,0)</f>
        <v>0</v>
      </c>
    </row>
    <row r="178" spans="1:15" x14ac:dyDescent="0.25">
      <c r="A178" s="110">
        <v>167</v>
      </c>
      <c r="B178" s="111" t="str">
        <f>+Επιχειρήσεις!B182</f>
        <v>Α</v>
      </c>
      <c r="C178" s="112" t="str">
        <f>+Επιχειρήσεις!D182</f>
        <v>ΕΠΑΓΓΕΛΜΑΤΙΑΣ</v>
      </c>
      <c r="E178" s="113">
        <f>+Επιχειρήσεις!F182</f>
        <v>0</v>
      </c>
      <c r="H178" s="240">
        <f>IF('Γενικές Δαπάνες'!$F$53&gt;0,ΥΠΟΛΟΓΙΣΜΟΙ!BG178,0)</f>
        <v>0</v>
      </c>
      <c r="I178" s="262">
        <f>IF('Γενικές Δαπάνες'!$F$53&gt;0,ΥΠΟΛΟΓΙΣΜΟΙ!BR178,0)</f>
        <v>0</v>
      </c>
      <c r="J178" s="241">
        <f>IF('Γενικές Δαπάνες'!$F$53&gt;0,ΥΠΟΛΟΓΙΣΜΟΙ!BU178,0)</f>
        <v>0</v>
      </c>
      <c r="K178" s="28"/>
      <c r="L178" s="251">
        <f>IF('Γενικές Δαπάνες'!$F$53&gt;0,0,ΥΠΟΛΟΓΙΣΜΟΙ!BL178)</f>
        <v>0</v>
      </c>
      <c r="M178" s="252">
        <f>IF('Γενικές Δαπάνες'!$F$53&gt;0,0,ΥΠΟΛΟΓΙΣΜΟΙ!BN178)</f>
        <v>0</v>
      </c>
      <c r="N178" s="252">
        <f>IF('Γενικές Δαπάνες'!$F$53&gt;0,0,ΥΠΟΛΟΓΙΣΜΟΙ!BR178)</f>
        <v>0</v>
      </c>
      <c r="O178" s="253">
        <f>IF('Γενικές Δαπάνες'!$F$53=0,ΥΠΟΛΟΓΙΣΜΟΙ!BV178,0)</f>
        <v>0</v>
      </c>
    </row>
    <row r="179" spans="1:15" x14ac:dyDescent="0.25">
      <c r="A179" s="110">
        <v>168</v>
      </c>
      <c r="B179" s="111" t="str">
        <f>+Επιχειρήσεις!B183</f>
        <v>Α</v>
      </c>
      <c r="C179" s="112" t="str">
        <f>+Επιχειρήσεις!D183</f>
        <v>ΕΠΑΓΓΕΛΜΑΤΙΑΣ</v>
      </c>
      <c r="E179" s="113">
        <f>+Επιχειρήσεις!F183</f>
        <v>0</v>
      </c>
      <c r="H179" s="240">
        <f>IF('Γενικές Δαπάνες'!$F$53&gt;0,ΥΠΟΛΟΓΙΣΜΟΙ!BG179,0)</f>
        <v>0</v>
      </c>
      <c r="I179" s="262">
        <f>IF('Γενικές Δαπάνες'!$F$53&gt;0,ΥΠΟΛΟΓΙΣΜΟΙ!BR179,0)</f>
        <v>0</v>
      </c>
      <c r="J179" s="241">
        <f>IF('Γενικές Δαπάνες'!$F$53&gt;0,ΥΠΟΛΟΓΙΣΜΟΙ!BU179,0)</f>
        <v>0</v>
      </c>
      <c r="K179" s="28"/>
      <c r="L179" s="251">
        <f>IF('Γενικές Δαπάνες'!$F$53&gt;0,0,ΥΠΟΛΟΓΙΣΜΟΙ!BL179)</f>
        <v>0</v>
      </c>
      <c r="M179" s="252">
        <f>IF('Γενικές Δαπάνες'!$F$53&gt;0,0,ΥΠΟΛΟΓΙΣΜΟΙ!BN179)</f>
        <v>0</v>
      </c>
      <c r="N179" s="252">
        <f>IF('Γενικές Δαπάνες'!$F$53&gt;0,0,ΥΠΟΛΟΓΙΣΜΟΙ!BR179)</f>
        <v>0</v>
      </c>
      <c r="O179" s="253">
        <f>IF('Γενικές Δαπάνες'!$F$53=0,ΥΠΟΛΟΓΙΣΜΟΙ!BV179,0)</f>
        <v>0</v>
      </c>
    </row>
    <row r="180" spans="1:15" x14ac:dyDescent="0.25">
      <c r="A180" s="110">
        <v>169</v>
      </c>
      <c r="B180" s="111" t="str">
        <f>+Επιχειρήσεις!B184</f>
        <v>Α</v>
      </c>
      <c r="C180" s="112" t="str">
        <f>+Επιχειρήσεις!D184</f>
        <v>ΕΠΑΓΓΕΛΜΑΤΙΑΣ</v>
      </c>
      <c r="E180" s="113">
        <f>+Επιχειρήσεις!F184</f>
        <v>0</v>
      </c>
      <c r="H180" s="240">
        <f>IF('Γενικές Δαπάνες'!$F$53&gt;0,ΥΠΟΛΟΓΙΣΜΟΙ!BG180,0)</f>
        <v>0</v>
      </c>
      <c r="I180" s="262">
        <f>IF('Γενικές Δαπάνες'!$F$53&gt;0,ΥΠΟΛΟΓΙΣΜΟΙ!BR180,0)</f>
        <v>0</v>
      </c>
      <c r="J180" s="241">
        <f>IF('Γενικές Δαπάνες'!$F$53&gt;0,ΥΠΟΛΟΓΙΣΜΟΙ!BU180,0)</f>
        <v>0</v>
      </c>
      <c r="K180" s="28"/>
      <c r="L180" s="251">
        <f>IF('Γενικές Δαπάνες'!$F$53&gt;0,0,ΥΠΟΛΟΓΙΣΜΟΙ!BL180)</f>
        <v>0</v>
      </c>
      <c r="M180" s="252">
        <f>IF('Γενικές Δαπάνες'!$F$53&gt;0,0,ΥΠΟΛΟΓΙΣΜΟΙ!BN180)</f>
        <v>0</v>
      </c>
      <c r="N180" s="252">
        <f>IF('Γενικές Δαπάνες'!$F$53&gt;0,0,ΥΠΟΛΟΓΙΣΜΟΙ!BR180)</f>
        <v>0</v>
      </c>
      <c r="O180" s="253">
        <f>IF('Γενικές Δαπάνες'!$F$53=0,ΥΠΟΛΟΓΙΣΜΟΙ!BV180,0)</f>
        <v>0</v>
      </c>
    </row>
    <row r="181" spans="1:15" x14ac:dyDescent="0.25">
      <c r="A181" s="110">
        <v>170</v>
      </c>
      <c r="B181" s="111" t="str">
        <f>+Επιχειρήσεις!B185</f>
        <v>Α</v>
      </c>
      <c r="C181" s="112" t="str">
        <f>+Επιχειρήσεις!D185</f>
        <v>ΕΠΑΓΓΕΛΜΑΤΙΑΣ</v>
      </c>
      <c r="E181" s="113">
        <f>+Επιχειρήσεις!F185</f>
        <v>0</v>
      </c>
      <c r="H181" s="240">
        <f>IF('Γενικές Δαπάνες'!$F$53&gt;0,ΥΠΟΛΟΓΙΣΜΟΙ!BG181,0)</f>
        <v>0</v>
      </c>
      <c r="I181" s="262">
        <f>IF('Γενικές Δαπάνες'!$F$53&gt;0,ΥΠΟΛΟΓΙΣΜΟΙ!BR181,0)</f>
        <v>0</v>
      </c>
      <c r="J181" s="241">
        <f>IF('Γενικές Δαπάνες'!$F$53&gt;0,ΥΠΟΛΟΓΙΣΜΟΙ!BU181,0)</f>
        <v>0</v>
      </c>
      <c r="K181" s="28"/>
      <c r="L181" s="251">
        <f>IF('Γενικές Δαπάνες'!$F$53&gt;0,0,ΥΠΟΛΟΓΙΣΜΟΙ!BL181)</f>
        <v>0</v>
      </c>
      <c r="M181" s="252">
        <f>IF('Γενικές Δαπάνες'!$F$53&gt;0,0,ΥΠΟΛΟΓΙΣΜΟΙ!BN181)</f>
        <v>0</v>
      </c>
      <c r="N181" s="252">
        <f>IF('Γενικές Δαπάνες'!$F$53&gt;0,0,ΥΠΟΛΟΓΙΣΜΟΙ!BR181)</f>
        <v>0</v>
      </c>
      <c r="O181" s="253">
        <f>IF('Γενικές Δαπάνες'!$F$53=0,ΥΠΟΛΟΓΙΣΜΟΙ!BV181,0)</f>
        <v>0</v>
      </c>
    </row>
    <row r="182" spans="1:15" x14ac:dyDescent="0.25">
      <c r="A182" s="110">
        <v>171</v>
      </c>
      <c r="B182" s="111" t="str">
        <f>+Επιχειρήσεις!B186</f>
        <v>Α</v>
      </c>
      <c r="C182" s="112" t="str">
        <f>+Επιχειρήσεις!D186</f>
        <v>ΕΠΑΓΓΕΛΜΑΤΙΑΣ</v>
      </c>
      <c r="E182" s="113">
        <f>+Επιχειρήσεις!F186</f>
        <v>0</v>
      </c>
      <c r="H182" s="240">
        <f>IF('Γενικές Δαπάνες'!$F$53&gt;0,ΥΠΟΛΟΓΙΣΜΟΙ!BG182,0)</f>
        <v>0</v>
      </c>
      <c r="I182" s="262">
        <f>IF('Γενικές Δαπάνες'!$F$53&gt;0,ΥΠΟΛΟΓΙΣΜΟΙ!BR182,0)</f>
        <v>0</v>
      </c>
      <c r="J182" s="241">
        <f>IF('Γενικές Δαπάνες'!$F$53&gt;0,ΥΠΟΛΟΓΙΣΜΟΙ!BU182,0)</f>
        <v>0</v>
      </c>
      <c r="K182" s="28"/>
      <c r="L182" s="251">
        <f>IF('Γενικές Δαπάνες'!$F$53&gt;0,0,ΥΠΟΛΟΓΙΣΜΟΙ!BL182)</f>
        <v>0</v>
      </c>
      <c r="M182" s="252">
        <f>IF('Γενικές Δαπάνες'!$F$53&gt;0,0,ΥΠΟΛΟΓΙΣΜΟΙ!BN182)</f>
        <v>0</v>
      </c>
      <c r="N182" s="252">
        <f>IF('Γενικές Δαπάνες'!$F$53&gt;0,0,ΥΠΟΛΟΓΙΣΜΟΙ!BR182)</f>
        <v>0</v>
      </c>
      <c r="O182" s="253">
        <f>IF('Γενικές Δαπάνες'!$F$53=0,ΥΠΟΛΟΓΙΣΜΟΙ!BV182,0)</f>
        <v>0</v>
      </c>
    </row>
    <row r="183" spans="1:15" x14ac:dyDescent="0.25">
      <c r="A183" s="110">
        <v>172</v>
      </c>
      <c r="B183" s="111" t="str">
        <f>+Επιχειρήσεις!B187</f>
        <v>Α</v>
      </c>
      <c r="C183" s="112" t="str">
        <f>+Επιχειρήσεις!D187</f>
        <v>ΕΠΑΓΓΕΛΜΑΤΙΑΣ</v>
      </c>
      <c r="E183" s="113">
        <f>+Επιχειρήσεις!F187</f>
        <v>0</v>
      </c>
      <c r="H183" s="240">
        <f>IF('Γενικές Δαπάνες'!$F$53&gt;0,ΥΠΟΛΟΓΙΣΜΟΙ!BG183,0)</f>
        <v>0</v>
      </c>
      <c r="I183" s="262">
        <f>IF('Γενικές Δαπάνες'!$F$53&gt;0,ΥΠΟΛΟΓΙΣΜΟΙ!BR183,0)</f>
        <v>0</v>
      </c>
      <c r="J183" s="241">
        <f>IF('Γενικές Δαπάνες'!$F$53&gt;0,ΥΠΟΛΟΓΙΣΜΟΙ!BU183,0)</f>
        <v>0</v>
      </c>
      <c r="K183" s="28"/>
      <c r="L183" s="251">
        <f>IF('Γενικές Δαπάνες'!$F$53&gt;0,0,ΥΠΟΛΟΓΙΣΜΟΙ!BL183)</f>
        <v>0</v>
      </c>
      <c r="M183" s="252">
        <f>IF('Γενικές Δαπάνες'!$F$53&gt;0,0,ΥΠΟΛΟΓΙΣΜΟΙ!BN183)</f>
        <v>0</v>
      </c>
      <c r="N183" s="252">
        <f>IF('Γενικές Δαπάνες'!$F$53&gt;0,0,ΥΠΟΛΟΓΙΣΜΟΙ!BR183)</f>
        <v>0</v>
      </c>
      <c r="O183" s="253">
        <f>IF('Γενικές Δαπάνες'!$F$53=0,ΥΠΟΛΟΓΙΣΜΟΙ!BV183,0)</f>
        <v>0</v>
      </c>
    </row>
    <row r="184" spans="1:15" x14ac:dyDescent="0.25">
      <c r="A184" s="110">
        <v>173</v>
      </c>
      <c r="B184" s="111" t="str">
        <f>+Επιχειρήσεις!B188</f>
        <v>Α</v>
      </c>
      <c r="C184" s="112" t="str">
        <f>+Επιχειρήσεις!D188</f>
        <v>ΕΠΑΓΓΕΛΜΑΤΙΑΣ</v>
      </c>
      <c r="E184" s="113">
        <f>+Επιχειρήσεις!F188</f>
        <v>0</v>
      </c>
      <c r="H184" s="240">
        <f>IF('Γενικές Δαπάνες'!$F$53&gt;0,ΥΠΟΛΟΓΙΣΜΟΙ!BG184,0)</f>
        <v>0</v>
      </c>
      <c r="I184" s="262">
        <f>IF('Γενικές Δαπάνες'!$F$53&gt;0,ΥΠΟΛΟΓΙΣΜΟΙ!BR184,0)</f>
        <v>0</v>
      </c>
      <c r="J184" s="241">
        <f>IF('Γενικές Δαπάνες'!$F$53&gt;0,ΥΠΟΛΟΓΙΣΜΟΙ!BU184,0)</f>
        <v>0</v>
      </c>
      <c r="K184" s="28"/>
      <c r="L184" s="251">
        <f>IF('Γενικές Δαπάνες'!$F$53&gt;0,0,ΥΠΟΛΟΓΙΣΜΟΙ!BL184)</f>
        <v>0</v>
      </c>
      <c r="M184" s="252">
        <f>IF('Γενικές Δαπάνες'!$F$53&gt;0,0,ΥΠΟΛΟΓΙΣΜΟΙ!BN184)</f>
        <v>0</v>
      </c>
      <c r="N184" s="252">
        <f>IF('Γενικές Δαπάνες'!$F$53&gt;0,0,ΥΠΟΛΟΓΙΣΜΟΙ!BR184)</f>
        <v>0</v>
      </c>
      <c r="O184" s="253">
        <f>IF('Γενικές Δαπάνες'!$F$53=0,ΥΠΟΛΟΓΙΣΜΟΙ!BV184,0)</f>
        <v>0</v>
      </c>
    </row>
    <row r="185" spans="1:15" x14ac:dyDescent="0.25">
      <c r="A185" s="110">
        <v>174</v>
      </c>
      <c r="B185" s="111" t="str">
        <f>+Επιχειρήσεις!B189</f>
        <v>Α</v>
      </c>
      <c r="C185" s="112" t="str">
        <f>+Επιχειρήσεις!D189</f>
        <v>ΕΠΑΓΓΕΛΜΑΤΙΑΣ</v>
      </c>
      <c r="E185" s="113">
        <f>+Επιχειρήσεις!F189</f>
        <v>0</v>
      </c>
      <c r="H185" s="240">
        <f>IF('Γενικές Δαπάνες'!$F$53&gt;0,ΥΠΟΛΟΓΙΣΜΟΙ!BG185,0)</f>
        <v>0</v>
      </c>
      <c r="I185" s="262">
        <f>IF('Γενικές Δαπάνες'!$F$53&gt;0,ΥΠΟΛΟΓΙΣΜΟΙ!BR185,0)</f>
        <v>0</v>
      </c>
      <c r="J185" s="241">
        <f>IF('Γενικές Δαπάνες'!$F$53&gt;0,ΥΠΟΛΟΓΙΣΜΟΙ!BU185,0)</f>
        <v>0</v>
      </c>
      <c r="K185" s="28"/>
      <c r="L185" s="251">
        <f>IF('Γενικές Δαπάνες'!$F$53&gt;0,0,ΥΠΟΛΟΓΙΣΜΟΙ!BL185)</f>
        <v>0</v>
      </c>
      <c r="M185" s="252">
        <f>IF('Γενικές Δαπάνες'!$F$53&gt;0,0,ΥΠΟΛΟΓΙΣΜΟΙ!BN185)</f>
        <v>0</v>
      </c>
      <c r="N185" s="252">
        <f>IF('Γενικές Δαπάνες'!$F$53&gt;0,0,ΥΠΟΛΟΓΙΣΜΟΙ!BR185)</f>
        <v>0</v>
      </c>
      <c r="O185" s="253">
        <f>IF('Γενικές Δαπάνες'!$F$53=0,ΥΠΟΛΟΓΙΣΜΟΙ!BV185,0)</f>
        <v>0</v>
      </c>
    </row>
    <row r="186" spans="1:15" x14ac:dyDescent="0.25">
      <c r="A186" s="110">
        <v>175</v>
      </c>
      <c r="B186" s="111" t="str">
        <f>+Επιχειρήσεις!B190</f>
        <v>Α</v>
      </c>
      <c r="C186" s="112" t="str">
        <f>+Επιχειρήσεις!D190</f>
        <v>ΕΠΑΓΓΕΛΜΑΤΙΑΣ</v>
      </c>
      <c r="E186" s="113">
        <f>+Επιχειρήσεις!F190</f>
        <v>0</v>
      </c>
      <c r="H186" s="240">
        <f>IF('Γενικές Δαπάνες'!$F$53&gt;0,ΥΠΟΛΟΓΙΣΜΟΙ!BG186,0)</f>
        <v>0</v>
      </c>
      <c r="I186" s="262">
        <f>IF('Γενικές Δαπάνες'!$F$53&gt;0,ΥΠΟΛΟΓΙΣΜΟΙ!BR186,0)</f>
        <v>0</v>
      </c>
      <c r="J186" s="241">
        <f>IF('Γενικές Δαπάνες'!$F$53&gt;0,ΥΠΟΛΟΓΙΣΜΟΙ!BU186,0)</f>
        <v>0</v>
      </c>
      <c r="K186" s="28"/>
      <c r="L186" s="251">
        <f>IF('Γενικές Δαπάνες'!$F$53&gt;0,0,ΥΠΟΛΟΓΙΣΜΟΙ!BL186)</f>
        <v>0</v>
      </c>
      <c r="M186" s="252">
        <f>IF('Γενικές Δαπάνες'!$F$53&gt;0,0,ΥΠΟΛΟΓΙΣΜΟΙ!BN186)</f>
        <v>0</v>
      </c>
      <c r="N186" s="252">
        <f>IF('Γενικές Δαπάνες'!$F$53&gt;0,0,ΥΠΟΛΟΓΙΣΜΟΙ!BR186)</f>
        <v>0</v>
      </c>
      <c r="O186" s="253">
        <f>IF('Γενικές Δαπάνες'!$F$53=0,ΥΠΟΛΟΓΙΣΜΟΙ!BV186,0)</f>
        <v>0</v>
      </c>
    </row>
    <row r="187" spans="1:15" x14ac:dyDescent="0.25">
      <c r="A187" s="110">
        <v>176</v>
      </c>
      <c r="B187" s="111" t="str">
        <f>+Επιχειρήσεις!B191</f>
        <v>Α</v>
      </c>
      <c r="C187" s="112" t="str">
        <f>+Επιχειρήσεις!D191</f>
        <v>ΕΠΑΓΓΕΛΜΑΤΙΑΣ</v>
      </c>
      <c r="E187" s="113">
        <f>+Επιχειρήσεις!F191</f>
        <v>0</v>
      </c>
      <c r="H187" s="240">
        <f>IF('Γενικές Δαπάνες'!$F$53&gt;0,ΥΠΟΛΟΓΙΣΜΟΙ!BG187,0)</f>
        <v>0</v>
      </c>
      <c r="I187" s="262">
        <f>IF('Γενικές Δαπάνες'!$F$53&gt;0,ΥΠΟΛΟΓΙΣΜΟΙ!BR187,0)</f>
        <v>0</v>
      </c>
      <c r="J187" s="241">
        <f>IF('Γενικές Δαπάνες'!$F$53&gt;0,ΥΠΟΛΟΓΙΣΜΟΙ!BU187,0)</f>
        <v>0</v>
      </c>
      <c r="K187" s="28"/>
      <c r="L187" s="251">
        <f>IF('Γενικές Δαπάνες'!$F$53&gt;0,0,ΥΠΟΛΟΓΙΣΜΟΙ!BL187)</f>
        <v>0</v>
      </c>
      <c r="M187" s="252">
        <f>IF('Γενικές Δαπάνες'!$F$53&gt;0,0,ΥΠΟΛΟΓΙΣΜΟΙ!BN187)</f>
        <v>0</v>
      </c>
      <c r="N187" s="252">
        <f>IF('Γενικές Δαπάνες'!$F$53&gt;0,0,ΥΠΟΛΟΓΙΣΜΟΙ!BR187)</f>
        <v>0</v>
      </c>
      <c r="O187" s="253">
        <f>IF('Γενικές Δαπάνες'!$F$53=0,ΥΠΟΛΟΓΙΣΜΟΙ!BV187,0)</f>
        <v>0</v>
      </c>
    </row>
    <row r="188" spans="1:15" x14ac:dyDescent="0.25">
      <c r="A188" s="110">
        <v>177</v>
      </c>
      <c r="B188" s="111" t="str">
        <f>+Επιχειρήσεις!B192</f>
        <v>Α</v>
      </c>
      <c r="C188" s="112" t="str">
        <f>+Επιχειρήσεις!D192</f>
        <v>ΕΠΑΓΓΕΛΜΑΤΙΑΣ</v>
      </c>
      <c r="E188" s="113">
        <f>+Επιχειρήσεις!F192</f>
        <v>0</v>
      </c>
      <c r="H188" s="240">
        <f>IF('Γενικές Δαπάνες'!$F$53&gt;0,ΥΠΟΛΟΓΙΣΜΟΙ!BG188,0)</f>
        <v>0</v>
      </c>
      <c r="I188" s="262">
        <f>IF('Γενικές Δαπάνες'!$F$53&gt;0,ΥΠΟΛΟΓΙΣΜΟΙ!BR188,0)</f>
        <v>0</v>
      </c>
      <c r="J188" s="241">
        <f>IF('Γενικές Δαπάνες'!$F$53&gt;0,ΥΠΟΛΟΓΙΣΜΟΙ!BU188,0)</f>
        <v>0</v>
      </c>
      <c r="K188" s="28"/>
      <c r="L188" s="251">
        <f>IF('Γενικές Δαπάνες'!$F$53&gt;0,0,ΥΠΟΛΟΓΙΣΜΟΙ!BL188)</f>
        <v>0</v>
      </c>
      <c r="M188" s="252">
        <f>IF('Γενικές Δαπάνες'!$F$53&gt;0,0,ΥΠΟΛΟΓΙΣΜΟΙ!BN188)</f>
        <v>0</v>
      </c>
      <c r="N188" s="252">
        <f>IF('Γενικές Δαπάνες'!$F$53&gt;0,0,ΥΠΟΛΟΓΙΣΜΟΙ!BR188)</f>
        <v>0</v>
      </c>
      <c r="O188" s="253">
        <f>IF('Γενικές Δαπάνες'!$F$53=0,ΥΠΟΛΟΓΙΣΜΟΙ!BV188,0)</f>
        <v>0</v>
      </c>
    </row>
    <row r="189" spans="1:15" x14ac:dyDescent="0.25">
      <c r="A189" s="110">
        <v>178</v>
      </c>
      <c r="B189" s="111" t="str">
        <f>+Επιχειρήσεις!B193</f>
        <v>Α</v>
      </c>
      <c r="C189" s="112" t="str">
        <f>+Επιχειρήσεις!D193</f>
        <v>ΕΠΑΓΓΕΛΜΑΤΙΑΣ</v>
      </c>
      <c r="E189" s="113">
        <f>+Επιχειρήσεις!F193</f>
        <v>0</v>
      </c>
      <c r="H189" s="240">
        <f>IF('Γενικές Δαπάνες'!$F$53&gt;0,ΥΠΟΛΟΓΙΣΜΟΙ!BG189,0)</f>
        <v>0</v>
      </c>
      <c r="I189" s="262">
        <f>IF('Γενικές Δαπάνες'!$F$53&gt;0,ΥΠΟΛΟΓΙΣΜΟΙ!BR189,0)</f>
        <v>0</v>
      </c>
      <c r="J189" s="241">
        <f>IF('Γενικές Δαπάνες'!$F$53&gt;0,ΥΠΟΛΟΓΙΣΜΟΙ!BU189,0)</f>
        <v>0</v>
      </c>
      <c r="K189" s="28"/>
      <c r="L189" s="251">
        <f>IF('Γενικές Δαπάνες'!$F$53&gt;0,0,ΥΠΟΛΟΓΙΣΜΟΙ!BL189)</f>
        <v>0</v>
      </c>
      <c r="M189" s="252">
        <f>IF('Γενικές Δαπάνες'!$F$53&gt;0,0,ΥΠΟΛΟΓΙΣΜΟΙ!BN189)</f>
        <v>0</v>
      </c>
      <c r="N189" s="252">
        <f>IF('Γενικές Δαπάνες'!$F$53&gt;0,0,ΥΠΟΛΟΓΙΣΜΟΙ!BR189)</f>
        <v>0</v>
      </c>
      <c r="O189" s="253">
        <f>IF('Γενικές Δαπάνες'!$F$53=0,ΥΠΟΛΟΓΙΣΜΟΙ!BV189,0)</f>
        <v>0</v>
      </c>
    </row>
    <row r="190" spans="1:15" x14ac:dyDescent="0.25">
      <c r="A190" s="110">
        <v>179</v>
      </c>
      <c r="B190" s="111" t="str">
        <f>+Επιχειρήσεις!B194</f>
        <v>Α</v>
      </c>
      <c r="C190" s="112" t="str">
        <f>+Επιχειρήσεις!D194</f>
        <v>ΕΠΑΓΓΕΛΜΑΤΙΑΣ</v>
      </c>
      <c r="E190" s="113">
        <f>+Επιχειρήσεις!F194</f>
        <v>0</v>
      </c>
      <c r="H190" s="240">
        <f>IF('Γενικές Δαπάνες'!$F$53&gt;0,ΥΠΟΛΟΓΙΣΜΟΙ!BG190,0)</f>
        <v>0</v>
      </c>
      <c r="I190" s="262">
        <f>IF('Γενικές Δαπάνες'!$F$53&gt;0,ΥΠΟΛΟΓΙΣΜΟΙ!BR190,0)</f>
        <v>0</v>
      </c>
      <c r="J190" s="241">
        <f>IF('Γενικές Δαπάνες'!$F$53&gt;0,ΥΠΟΛΟΓΙΣΜΟΙ!BU190,0)</f>
        <v>0</v>
      </c>
      <c r="K190" s="28"/>
      <c r="L190" s="251">
        <f>IF('Γενικές Δαπάνες'!$F$53&gt;0,0,ΥΠΟΛΟΓΙΣΜΟΙ!BL190)</f>
        <v>0</v>
      </c>
      <c r="M190" s="252">
        <f>IF('Γενικές Δαπάνες'!$F$53&gt;0,0,ΥΠΟΛΟΓΙΣΜΟΙ!BN190)</f>
        <v>0</v>
      </c>
      <c r="N190" s="252">
        <f>IF('Γενικές Δαπάνες'!$F$53&gt;0,0,ΥΠΟΛΟΓΙΣΜΟΙ!BR190)</f>
        <v>0</v>
      </c>
      <c r="O190" s="253">
        <f>IF('Γενικές Δαπάνες'!$F$53=0,ΥΠΟΛΟΓΙΣΜΟΙ!BV190,0)</f>
        <v>0</v>
      </c>
    </row>
    <row r="191" spans="1:15" x14ac:dyDescent="0.25">
      <c r="A191" s="110">
        <v>180</v>
      </c>
      <c r="B191" s="111" t="str">
        <f>+Επιχειρήσεις!B195</f>
        <v>Α</v>
      </c>
      <c r="C191" s="112" t="str">
        <f>+Επιχειρήσεις!D195</f>
        <v>ΕΠΑΓΓΕΛΜΑΤΙΑΣ</v>
      </c>
      <c r="E191" s="113">
        <f>+Επιχειρήσεις!F195</f>
        <v>0</v>
      </c>
      <c r="H191" s="240">
        <f>IF('Γενικές Δαπάνες'!$F$53&gt;0,ΥΠΟΛΟΓΙΣΜΟΙ!BG191,0)</f>
        <v>0</v>
      </c>
      <c r="I191" s="262">
        <f>IF('Γενικές Δαπάνες'!$F$53&gt;0,ΥΠΟΛΟΓΙΣΜΟΙ!BR191,0)</f>
        <v>0</v>
      </c>
      <c r="J191" s="241">
        <f>IF('Γενικές Δαπάνες'!$F$53&gt;0,ΥΠΟΛΟΓΙΣΜΟΙ!BU191,0)</f>
        <v>0</v>
      </c>
      <c r="K191" s="28"/>
      <c r="L191" s="251">
        <f>IF('Γενικές Δαπάνες'!$F$53&gt;0,0,ΥΠΟΛΟΓΙΣΜΟΙ!BL191)</f>
        <v>0</v>
      </c>
      <c r="M191" s="252">
        <f>IF('Γενικές Δαπάνες'!$F$53&gt;0,0,ΥΠΟΛΟΓΙΣΜΟΙ!BN191)</f>
        <v>0</v>
      </c>
      <c r="N191" s="252">
        <f>IF('Γενικές Δαπάνες'!$F$53&gt;0,0,ΥΠΟΛΟΓΙΣΜΟΙ!BR191)</f>
        <v>0</v>
      </c>
      <c r="O191" s="253">
        <f>IF('Γενικές Δαπάνες'!$F$53=0,ΥΠΟΛΟΓΙΣΜΟΙ!BV191,0)</f>
        <v>0</v>
      </c>
    </row>
    <row r="192" spans="1:15" x14ac:dyDescent="0.25">
      <c r="A192" s="110">
        <v>181</v>
      </c>
      <c r="B192" s="111" t="str">
        <f>+Επιχειρήσεις!B196</f>
        <v>Α</v>
      </c>
      <c r="C192" s="112" t="str">
        <f>+Επιχειρήσεις!D196</f>
        <v>ΕΠΑΓΓΕΛΜΑΤΙΑΣ</v>
      </c>
      <c r="E192" s="113">
        <f>+Επιχειρήσεις!F196</f>
        <v>0</v>
      </c>
      <c r="H192" s="240">
        <f>IF('Γενικές Δαπάνες'!$F$53&gt;0,ΥΠΟΛΟΓΙΣΜΟΙ!BG192,0)</f>
        <v>0</v>
      </c>
      <c r="I192" s="262">
        <f>IF('Γενικές Δαπάνες'!$F$53&gt;0,ΥΠΟΛΟΓΙΣΜΟΙ!BR192,0)</f>
        <v>0</v>
      </c>
      <c r="J192" s="241">
        <f>IF('Γενικές Δαπάνες'!$F$53&gt;0,ΥΠΟΛΟΓΙΣΜΟΙ!BU192,0)</f>
        <v>0</v>
      </c>
      <c r="K192" s="28"/>
      <c r="L192" s="251">
        <f>IF('Γενικές Δαπάνες'!$F$53&gt;0,0,ΥΠΟΛΟΓΙΣΜΟΙ!BL192)</f>
        <v>0</v>
      </c>
      <c r="M192" s="252">
        <f>IF('Γενικές Δαπάνες'!$F$53&gt;0,0,ΥΠΟΛΟΓΙΣΜΟΙ!BN192)</f>
        <v>0</v>
      </c>
      <c r="N192" s="252">
        <f>IF('Γενικές Δαπάνες'!$F$53&gt;0,0,ΥΠΟΛΟΓΙΣΜΟΙ!BR192)</f>
        <v>0</v>
      </c>
      <c r="O192" s="253">
        <f>IF('Γενικές Δαπάνες'!$F$53=0,ΥΠΟΛΟΓΙΣΜΟΙ!BV192,0)</f>
        <v>0</v>
      </c>
    </row>
    <row r="193" spans="1:15" x14ac:dyDescent="0.25">
      <c r="A193" s="110">
        <v>182</v>
      </c>
      <c r="B193" s="111" t="str">
        <f>+Επιχειρήσεις!B197</f>
        <v>Α</v>
      </c>
      <c r="C193" s="112" t="str">
        <f>+Επιχειρήσεις!D197</f>
        <v>ΕΠΑΓΓΕΛΜΑΤΙΑΣ</v>
      </c>
      <c r="E193" s="113">
        <f>+Επιχειρήσεις!F197</f>
        <v>0</v>
      </c>
      <c r="H193" s="240">
        <f>IF('Γενικές Δαπάνες'!$F$53&gt;0,ΥΠΟΛΟΓΙΣΜΟΙ!BG193,0)</f>
        <v>0</v>
      </c>
      <c r="I193" s="262">
        <f>IF('Γενικές Δαπάνες'!$F$53&gt;0,ΥΠΟΛΟΓΙΣΜΟΙ!BR193,0)</f>
        <v>0</v>
      </c>
      <c r="J193" s="241">
        <f>IF('Γενικές Δαπάνες'!$F$53&gt;0,ΥΠΟΛΟΓΙΣΜΟΙ!BU193,0)</f>
        <v>0</v>
      </c>
      <c r="K193" s="28"/>
      <c r="L193" s="251">
        <f>IF('Γενικές Δαπάνες'!$F$53&gt;0,0,ΥΠΟΛΟΓΙΣΜΟΙ!BL193)</f>
        <v>0</v>
      </c>
      <c r="M193" s="252">
        <f>IF('Γενικές Δαπάνες'!$F$53&gt;0,0,ΥΠΟΛΟΓΙΣΜΟΙ!BN193)</f>
        <v>0</v>
      </c>
      <c r="N193" s="252">
        <f>IF('Γενικές Δαπάνες'!$F$53&gt;0,0,ΥΠΟΛΟΓΙΣΜΟΙ!BR193)</f>
        <v>0</v>
      </c>
      <c r="O193" s="253">
        <f>IF('Γενικές Δαπάνες'!$F$53=0,ΥΠΟΛΟΓΙΣΜΟΙ!BV193,0)</f>
        <v>0</v>
      </c>
    </row>
    <row r="194" spans="1:15" x14ac:dyDescent="0.25">
      <c r="A194" s="110">
        <v>183</v>
      </c>
      <c r="B194" s="111" t="str">
        <f>+Επιχειρήσεις!B198</f>
        <v>Α</v>
      </c>
      <c r="C194" s="112" t="str">
        <f>+Επιχειρήσεις!D198</f>
        <v>ΕΠΑΓΓΕΛΜΑΤΙΑΣ</v>
      </c>
      <c r="E194" s="113">
        <f>+Επιχειρήσεις!F198</f>
        <v>0</v>
      </c>
      <c r="H194" s="240">
        <f>IF('Γενικές Δαπάνες'!$F$53&gt;0,ΥΠΟΛΟΓΙΣΜΟΙ!BG194,0)</f>
        <v>0</v>
      </c>
      <c r="I194" s="262">
        <f>IF('Γενικές Δαπάνες'!$F$53&gt;0,ΥΠΟΛΟΓΙΣΜΟΙ!BR194,0)</f>
        <v>0</v>
      </c>
      <c r="J194" s="241">
        <f>IF('Γενικές Δαπάνες'!$F$53&gt;0,ΥΠΟΛΟΓΙΣΜΟΙ!BU194,0)</f>
        <v>0</v>
      </c>
      <c r="K194" s="28"/>
      <c r="L194" s="251">
        <f>IF('Γενικές Δαπάνες'!$F$53&gt;0,0,ΥΠΟΛΟΓΙΣΜΟΙ!BL194)</f>
        <v>0</v>
      </c>
      <c r="M194" s="252">
        <f>IF('Γενικές Δαπάνες'!$F$53&gt;0,0,ΥΠΟΛΟΓΙΣΜΟΙ!BN194)</f>
        <v>0</v>
      </c>
      <c r="N194" s="252">
        <f>IF('Γενικές Δαπάνες'!$F$53&gt;0,0,ΥΠΟΛΟΓΙΣΜΟΙ!BR194)</f>
        <v>0</v>
      </c>
      <c r="O194" s="253">
        <f>IF('Γενικές Δαπάνες'!$F$53=0,ΥΠΟΛΟΓΙΣΜΟΙ!BV194,0)</f>
        <v>0</v>
      </c>
    </row>
    <row r="195" spans="1:15" x14ac:dyDescent="0.25">
      <c r="A195" s="110">
        <v>184</v>
      </c>
      <c r="B195" s="111" t="str">
        <f>+Επιχειρήσεις!B199</f>
        <v>Α</v>
      </c>
      <c r="C195" s="112" t="str">
        <f>+Επιχειρήσεις!D199</f>
        <v>ΕΠΑΓΓΕΛΜΑΤΙΑΣ</v>
      </c>
      <c r="E195" s="113">
        <f>+Επιχειρήσεις!F199</f>
        <v>0</v>
      </c>
      <c r="H195" s="240">
        <f>IF('Γενικές Δαπάνες'!$F$53&gt;0,ΥΠΟΛΟΓΙΣΜΟΙ!BG195,0)</f>
        <v>0</v>
      </c>
      <c r="I195" s="262">
        <f>IF('Γενικές Δαπάνες'!$F$53&gt;0,ΥΠΟΛΟΓΙΣΜΟΙ!BR195,0)</f>
        <v>0</v>
      </c>
      <c r="J195" s="241">
        <f>IF('Γενικές Δαπάνες'!$F$53&gt;0,ΥΠΟΛΟΓΙΣΜΟΙ!BU195,0)</f>
        <v>0</v>
      </c>
      <c r="K195" s="28"/>
      <c r="L195" s="251">
        <f>IF('Γενικές Δαπάνες'!$F$53&gt;0,0,ΥΠΟΛΟΓΙΣΜΟΙ!BL195)</f>
        <v>0</v>
      </c>
      <c r="M195" s="252">
        <f>IF('Γενικές Δαπάνες'!$F$53&gt;0,0,ΥΠΟΛΟΓΙΣΜΟΙ!BN195)</f>
        <v>0</v>
      </c>
      <c r="N195" s="252">
        <f>IF('Γενικές Δαπάνες'!$F$53&gt;0,0,ΥΠΟΛΟΓΙΣΜΟΙ!BR195)</f>
        <v>0</v>
      </c>
      <c r="O195" s="253">
        <f>IF('Γενικές Δαπάνες'!$F$53=0,ΥΠΟΛΟΓΙΣΜΟΙ!BV195,0)</f>
        <v>0</v>
      </c>
    </row>
    <row r="196" spans="1:15" x14ac:dyDescent="0.25">
      <c r="A196" s="110">
        <v>185</v>
      </c>
      <c r="B196" s="111" t="str">
        <f>+Επιχειρήσεις!B200</f>
        <v>Α</v>
      </c>
      <c r="C196" s="112" t="str">
        <f>+Επιχειρήσεις!D200</f>
        <v>ΕΠΑΓΓΕΛΜΑΤΙΑΣ</v>
      </c>
      <c r="E196" s="113">
        <f>+Επιχειρήσεις!F200</f>
        <v>0</v>
      </c>
      <c r="H196" s="240">
        <f>IF('Γενικές Δαπάνες'!$F$53&gt;0,ΥΠΟΛΟΓΙΣΜΟΙ!BG196,0)</f>
        <v>0</v>
      </c>
      <c r="I196" s="262">
        <f>IF('Γενικές Δαπάνες'!$F$53&gt;0,ΥΠΟΛΟΓΙΣΜΟΙ!BR196,0)</f>
        <v>0</v>
      </c>
      <c r="J196" s="241">
        <f>IF('Γενικές Δαπάνες'!$F$53&gt;0,ΥΠΟΛΟΓΙΣΜΟΙ!BU196,0)</f>
        <v>0</v>
      </c>
      <c r="K196" s="28"/>
      <c r="L196" s="251">
        <f>IF('Γενικές Δαπάνες'!$F$53&gt;0,0,ΥΠΟΛΟΓΙΣΜΟΙ!BL196)</f>
        <v>0</v>
      </c>
      <c r="M196" s="252">
        <f>IF('Γενικές Δαπάνες'!$F$53&gt;0,0,ΥΠΟΛΟΓΙΣΜΟΙ!BN196)</f>
        <v>0</v>
      </c>
      <c r="N196" s="252">
        <f>IF('Γενικές Δαπάνες'!$F$53&gt;0,0,ΥΠΟΛΟΓΙΣΜΟΙ!BR196)</f>
        <v>0</v>
      </c>
      <c r="O196" s="253">
        <f>IF('Γενικές Δαπάνες'!$F$53=0,ΥΠΟΛΟΓΙΣΜΟΙ!BV196,0)</f>
        <v>0</v>
      </c>
    </row>
    <row r="197" spans="1:15" x14ac:dyDescent="0.25">
      <c r="A197" s="110">
        <v>186</v>
      </c>
      <c r="B197" s="111" t="str">
        <f>+Επιχειρήσεις!B201</f>
        <v>Α</v>
      </c>
      <c r="C197" s="112" t="str">
        <f>+Επιχειρήσεις!D201</f>
        <v>ΕΠΑΓΓΕΛΜΑΤΙΑΣ</v>
      </c>
      <c r="E197" s="113">
        <f>+Επιχειρήσεις!F201</f>
        <v>0</v>
      </c>
      <c r="H197" s="240">
        <f>IF('Γενικές Δαπάνες'!$F$53&gt;0,ΥΠΟΛΟΓΙΣΜΟΙ!BG197,0)</f>
        <v>0</v>
      </c>
      <c r="I197" s="262">
        <f>IF('Γενικές Δαπάνες'!$F$53&gt;0,ΥΠΟΛΟΓΙΣΜΟΙ!BR197,0)</f>
        <v>0</v>
      </c>
      <c r="J197" s="241">
        <f>IF('Γενικές Δαπάνες'!$F$53&gt;0,ΥΠΟΛΟΓΙΣΜΟΙ!BU197,0)</f>
        <v>0</v>
      </c>
      <c r="K197" s="28"/>
      <c r="L197" s="251">
        <f>IF('Γενικές Δαπάνες'!$F$53&gt;0,0,ΥΠΟΛΟΓΙΣΜΟΙ!BL197)</f>
        <v>0</v>
      </c>
      <c r="M197" s="252">
        <f>IF('Γενικές Δαπάνες'!$F$53&gt;0,0,ΥΠΟΛΟΓΙΣΜΟΙ!BN197)</f>
        <v>0</v>
      </c>
      <c r="N197" s="252">
        <f>IF('Γενικές Δαπάνες'!$F$53&gt;0,0,ΥΠΟΛΟΓΙΣΜΟΙ!BR197)</f>
        <v>0</v>
      </c>
      <c r="O197" s="253">
        <f>IF('Γενικές Δαπάνες'!$F$53=0,ΥΠΟΛΟΓΙΣΜΟΙ!BV197,0)</f>
        <v>0</v>
      </c>
    </row>
    <row r="198" spans="1:15" x14ac:dyDescent="0.25">
      <c r="A198" s="110">
        <v>187</v>
      </c>
      <c r="B198" s="111" t="str">
        <f>+Επιχειρήσεις!B202</f>
        <v>Α</v>
      </c>
      <c r="C198" s="112" t="str">
        <f>+Επιχειρήσεις!D202</f>
        <v>ΕΠΑΓΓΕΛΜΑΤΙΑΣ</v>
      </c>
      <c r="E198" s="113">
        <f>+Επιχειρήσεις!F202</f>
        <v>0</v>
      </c>
      <c r="H198" s="240">
        <f>IF('Γενικές Δαπάνες'!$F$53&gt;0,ΥΠΟΛΟΓΙΣΜΟΙ!BG198,0)</f>
        <v>0</v>
      </c>
      <c r="I198" s="262">
        <f>IF('Γενικές Δαπάνες'!$F$53&gt;0,ΥΠΟΛΟΓΙΣΜΟΙ!BR198,0)</f>
        <v>0</v>
      </c>
      <c r="J198" s="241">
        <f>IF('Γενικές Δαπάνες'!$F$53&gt;0,ΥΠΟΛΟΓΙΣΜΟΙ!BU198,0)</f>
        <v>0</v>
      </c>
      <c r="K198" s="28"/>
      <c r="L198" s="251">
        <f>IF('Γενικές Δαπάνες'!$F$53&gt;0,0,ΥΠΟΛΟΓΙΣΜΟΙ!BL198)</f>
        <v>0</v>
      </c>
      <c r="M198" s="252">
        <f>IF('Γενικές Δαπάνες'!$F$53&gt;0,0,ΥΠΟΛΟΓΙΣΜΟΙ!BN198)</f>
        <v>0</v>
      </c>
      <c r="N198" s="252">
        <f>IF('Γενικές Δαπάνες'!$F$53&gt;0,0,ΥΠΟΛΟΓΙΣΜΟΙ!BR198)</f>
        <v>0</v>
      </c>
      <c r="O198" s="253">
        <f>IF('Γενικές Δαπάνες'!$F$53=0,ΥΠΟΛΟΓΙΣΜΟΙ!BV198,0)</f>
        <v>0</v>
      </c>
    </row>
    <row r="199" spans="1:15" x14ac:dyDescent="0.25">
      <c r="A199" s="110">
        <v>188</v>
      </c>
      <c r="B199" s="111" t="str">
        <f>+Επιχειρήσεις!B203</f>
        <v>Α</v>
      </c>
      <c r="C199" s="112" t="str">
        <f>+Επιχειρήσεις!D203</f>
        <v>ΕΠΑΓΓΕΛΜΑΤΙΑΣ</v>
      </c>
      <c r="E199" s="113">
        <f>+Επιχειρήσεις!F203</f>
        <v>0</v>
      </c>
      <c r="H199" s="240">
        <f>IF('Γενικές Δαπάνες'!$F$53&gt;0,ΥΠΟΛΟΓΙΣΜΟΙ!BG199,0)</f>
        <v>0</v>
      </c>
      <c r="I199" s="262">
        <f>IF('Γενικές Δαπάνες'!$F$53&gt;0,ΥΠΟΛΟΓΙΣΜΟΙ!BR199,0)</f>
        <v>0</v>
      </c>
      <c r="J199" s="241">
        <f>IF('Γενικές Δαπάνες'!$F$53&gt;0,ΥΠΟΛΟΓΙΣΜΟΙ!BU199,0)</f>
        <v>0</v>
      </c>
      <c r="K199" s="28"/>
      <c r="L199" s="251">
        <f>IF('Γενικές Δαπάνες'!$F$53&gt;0,0,ΥΠΟΛΟΓΙΣΜΟΙ!BL199)</f>
        <v>0</v>
      </c>
      <c r="M199" s="252">
        <f>IF('Γενικές Δαπάνες'!$F$53&gt;0,0,ΥΠΟΛΟΓΙΣΜΟΙ!BN199)</f>
        <v>0</v>
      </c>
      <c r="N199" s="252">
        <f>IF('Γενικές Δαπάνες'!$F$53&gt;0,0,ΥΠΟΛΟΓΙΣΜΟΙ!BR199)</f>
        <v>0</v>
      </c>
      <c r="O199" s="253">
        <f>IF('Γενικές Δαπάνες'!$F$53=0,ΥΠΟΛΟΓΙΣΜΟΙ!BV199,0)</f>
        <v>0</v>
      </c>
    </row>
    <row r="200" spans="1:15" x14ac:dyDescent="0.25">
      <c r="A200" s="110">
        <v>189</v>
      </c>
      <c r="B200" s="111" t="str">
        <f>+Επιχειρήσεις!B204</f>
        <v>Α</v>
      </c>
      <c r="C200" s="112" t="str">
        <f>+Επιχειρήσεις!D204</f>
        <v>ΕΠΑΓΓΕΛΜΑΤΙΑΣ</v>
      </c>
      <c r="E200" s="113">
        <f>+Επιχειρήσεις!F204</f>
        <v>0</v>
      </c>
      <c r="H200" s="240">
        <f>IF('Γενικές Δαπάνες'!$F$53&gt;0,ΥΠΟΛΟΓΙΣΜΟΙ!BG200,0)</f>
        <v>0</v>
      </c>
      <c r="I200" s="262">
        <f>IF('Γενικές Δαπάνες'!$F$53&gt;0,ΥΠΟΛΟΓΙΣΜΟΙ!BR200,0)</f>
        <v>0</v>
      </c>
      <c r="J200" s="241">
        <f>IF('Γενικές Δαπάνες'!$F$53&gt;0,ΥΠΟΛΟΓΙΣΜΟΙ!BU200,0)</f>
        <v>0</v>
      </c>
      <c r="K200" s="28"/>
      <c r="L200" s="251">
        <f>IF('Γενικές Δαπάνες'!$F$53&gt;0,0,ΥΠΟΛΟΓΙΣΜΟΙ!BL200)</f>
        <v>0</v>
      </c>
      <c r="M200" s="252">
        <f>IF('Γενικές Δαπάνες'!$F$53&gt;0,0,ΥΠΟΛΟΓΙΣΜΟΙ!BN200)</f>
        <v>0</v>
      </c>
      <c r="N200" s="252">
        <f>IF('Γενικές Δαπάνες'!$F$53&gt;0,0,ΥΠΟΛΟΓΙΣΜΟΙ!BR200)</f>
        <v>0</v>
      </c>
      <c r="O200" s="253">
        <f>IF('Γενικές Δαπάνες'!$F$53=0,ΥΠΟΛΟΓΙΣΜΟΙ!BV200,0)</f>
        <v>0</v>
      </c>
    </row>
    <row r="201" spans="1:15" x14ac:dyDescent="0.25">
      <c r="A201" s="110">
        <v>190</v>
      </c>
      <c r="B201" s="111" t="str">
        <f>+Επιχειρήσεις!B205</f>
        <v>Α</v>
      </c>
      <c r="C201" s="112" t="str">
        <f>+Επιχειρήσεις!D205</f>
        <v>ΕΠΑΓΓΕΛΜΑΤΙΑΣ</v>
      </c>
      <c r="E201" s="113">
        <f>+Επιχειρήσεις!F205</f>
        <v>0</v>
      </c>
      <c r="H201" s="240">
        <f>IF('Γενικές Δαπάνες'!$F$53&gt;0,ΥΠΟΛΟΓΙΣΜΟΙ!BG201,0)</f>
        <v>0</v>
      </c>
      <c r="I201" s="262">
        <f>IF('Γενικές Δαπάνες'!$F$53&gt;0,ΥΠΟΛΟΓΙΣΜΟΙ!BR201,0)</f>
        <v>0</v>
      </c>
      <c r="J201" s="241">
        <f>IF('Γενικές Δαπάνες'!$F$53&gt;0,ΥΠΟΛΟΓΙΣΜΟΙ!BU201,0)</f>
        <v>0</v>
      </c>
      <c r="K201" s="28"/>
      <c r="L201" s="251">
        <f>IF('Γενικές Δαπάνες'!$F$53&gt;0,0,ΥΠΟΛΟΓΙΣΜΟΙ!BL201)</f>
        <v>0</v>
      </c>
      <c r="M201" s="252">
        <f>IF('Γενικές Δαπάνες'!$F$53&gt;0,0,ΥΠΟΛΟΓΙΣΜΟΙ!BN201)</f>
        <v>0</v>
      </c>
      <c r="N201" s="252">
        <f>IF('Γενικές Δαπάνες'!$F$53&gt;0,0,ΥΠΟΛΟΓΙΣΜΟΙ!BR201)</f>
        <v>0</v>
      </c>
      <c r="O201" s="253">
        <f>IF('Γενικές Δαπάνες'!$F$53=0,ΥΠΟΛΟΓΙΣΜΟΙ!BV201,0)</f>
        <v>0</v>
      </c>
    </row>
    <row r="202" spans="1:15" x14ac:dyDescent="0.25">
      <c r="A202" s="110">
        <v>191</v>
      </c>
      <c r="B202" s="111" t="str">
        <f>+Επιχειρήσεις!B206</f>
        <v>Α</v>
      </c>
      <c r="C202" s="112" t="str">
        <f>+Επιχειρήσεις!D206</f>
        <v>ΕΠΑΓΓΕΛΜΑΤΙΑΣ</v>
      </c>
      <c r="E202" s="113">
        <f>+Επιχειρήσεις!F206</f>
        <v>0</v>
      </c>
      <c r="H202" s="240">
        <f>IF('Γενικές Δαπάνες'!$F$53&gt;0,ΥΠΟΛΟΓΙΣΜΟΙ!BG202,0)</f>
        <v>0</v>
      </c>
      <c r="I202" s="262">
        <f>IF('Γενικές Δαπάνες'!$F$53&gt;0,ΥΠΟΛΟΓΙΣΜΟΙ!BR202,0)</f>
        <v>0</v>
      </c>
      <c r="J202" s="241">
        <f>IF('Γενικές Δαπάνες'!$F$53&gt;0,ΥΠΟΛΟΓΙΣΜΟΙ!BU202,0)</f>
        <v>0</v>
      </c>
      <c r="K202" s="28"/>
      <c r="L202" s="251">
        <f>IF('Γενικές Δαπάνες'!$F$53&gt;0,0,ΥΠΟΛΟΓΙΣΜΟΙ!BL202)</f>
        <v>0</v>
      </c>
      <c r="M202" s="252">
        <f>IF('Γενικές Δαπάνες'!$F$53&gt;0,0,ΥΠΟΛΟΓΙΣΜΟΙ!BN202)</f>
        <v>0</v>
      </c>
      <c r="N202" s="252">
        <f>IF('Γενικές Δαπάνες'!$F$53&gt;0,0,ΥΠΟΛΟΓΙΣΜΟΙ!BR202)</f>
        <v>0</v>
      </c>
      <c r="O202" s="253">
        <f>IF('Γενικές Δαπάνες'!$F$53=0,ΥΠΟΛΟΓΙΣΜΟΙ!BV202,0)</f>
        <v>0</v>
      </c>
    </row>
    <row r="203" spans="1:15" x14ac:dyDescent="0.25">
      <c r="A203" s="110">
        <v>192</v>
      </c>
      <c r="B203" s="111" t="str">
        <f>+Επιχειρήσεις!B207</f>
        <v>Α</v>
      </c>
      <c r="C203" s="112" t="str">
        <f>+Επιχειρήσεις!D207</f>
        <v>ΕΠΑΓΓΕΛΜΑΤΙΑΣ</v>
      </c>
      <c r="E203" s="113">
        <f>+Επιχειρήσεις!F207</f>
        <v>0</v>
      </c>
      <c r="H203" s="240">
        <f>IF('Γενικές Δαπάνες'!$F$53&gt;0,ΥΠΟΛΟΓΙΣΜΟΙ!BG203,0)</f>
        <v>0</v>
      </c>
      <c r="I203" s="262">
        <f>IF('Γενικές Δαπάνες'!$F$53&gt;0,ΥΠΟΛΟΓΙΣΜΟΙ!BR203,0)</f>
        <v>0</v>
      </c>
      <c r="J203" s="241">
        <f>IF('Γενικές Δαπάνες'!$F$53&gt;0,ΥΠΟΛΟΓΙΣΜΟΙ!BU203,0)</f>
        <v>0</v>
      </c>
      <c r="K203" s="28"/>
      <c r="L203" s="251">
        <f>IF('Γενικές Δαπάνες'!$F$53&gt;0,0,ΥΠΟΛΟΓΙΣΜΟΙ!BL203)</f>
        <v>0</v>
      </c>
      <c r="M203" s="252">
        <f>IF('Γενικές Δαπάνες'!$F$53&gt;0,0,ΥΠΟΛΟΓΙΣΜΟΙ!BN203)</f>
        <v>0</v>
      </c>
      <c r="N203" s="252">
        <f>IF('Γενικές Δαπάνες'!$F$53&gt;0,0,ΥΠΟΛΟΓΙΣΜΟΙ!BR203)</f>
        <v>0</v>
      </c>
      <c r="O203" s="253">
        <f>IF('Γενικές Δαπάνες'!$F$53=0,ΥΠΟΛΟΓΙΣΜΟΙ!BV203,0)</f>
        <v>0</v>
      </c>
    </row>
    <row r="204" spans="1:15" x14ac:dyDescent="0.25">
      <c r="A204" s="110">
        <v>193</v>
      </c>
      <c r="B204" s="111" t="str">
        <f>+Επιχειρήσεις!B208</f>
        <v>Α</v>
      </c>
      <c r="C204" s="112" t="str">
        <f>+Επιχειρήσεις!D208</f>
        <v>ΕΠΑΓΓΕΛΜΑΤΙΑΣ</v>
      </c>
      <c r="E204" s="113">
        <f>+Επιχειρήσεις!F208</f>
        <v>0</v>
      </c>
      <c r="H204" s="240">
        <f>IF('Γενικές Δαπάνες'!$F$53&gt;0,ΥΠΟΛΟΓΙΣΜΟΙ!BG204,0)</f>
        <v>0</v>
      </c>
      <c r="I204" s="262">
        <f>IF('Γενικές Δαπάνες'!$F$53&gt;0,ΥΠΟΛΟΓΙΣΜΟΙ!BR204,0)</f>
        <v>0</v>
      </c>
      <c r="J204" s="241">
        <f>IF('Γενικές Δαπάνες'!$F$53&gt;0,ΥΠΟΛΟΓΙΣΜΟΙ!BU204,0)</f>
        <v>0</v>
      </c>
      <c r="K204" s="28"/>
      <c r="L204" s="251">
        <f>IF('Γενικές Δαπάνες'!$F$53&gt;0,0,ΥΠΟΛΟΓΙΣΜΟΙ!BL204)</f>
        <v>0</v>
      </c>
      <c r="M204" s="252">
        <f>IF('Γενικές Δαπάνες'!$F$53&gt;0,0,ΥΠΟΛΟΓΙΣΜΟΙ!BN204)</f>
        <v>0</v>
      </c>
      <c r="N204" s="252">
        <f>IF('Γενικές Δαπάνες'!$F$53&gt;0,0,ΥΠΟΛΟΓΙΣΜΟΙ!BR204)</f>
        <v>0</v>
      </c>
      <c r="O204" s="253">
        <f>IF('Γενικές Δαπάνες'!$F$53=0,ΥΠΟΛΟΓΙΣΜΟΙ!BV204,0)</f>
        <v>0</v>
      </c>
    </row>
    <row r="205" spans="1:15" x14ac:dyDescent="0.25">
      <c r="A205" s="110">
        <v>194</v>
      </c>
      <c r="B205" s="111" t="str">
        <f>+Επιχειρήσεις!B209</f>
        <v>Α</v>
      </c>
      <c r="C205" s="112" t="str">
        <f>+Επιχειρήσεις!D209</f>
        <v>ΕΠΑΓΓΕΛΜΑΤΙΑΣ</v>
      </c>
      <c r="E205" s="113">
        <f>+Επιχειρήσεις!F209</f>
        <v>0</v>
      </c>
      <c r="H205" s="240">
        <f>IF('Γενικές Δαπάνες'!$F$53&gt;0,ΥΠΟΛΟΓΙΣΜΟΙ!BG205,0)</f>
        <v>0</v>
      </c>
      <c r="I205" s="262">
        <f>IF('Γενικές Δαπάνες'!$F$53&gt;0,ΥΠΟΛΟΓΙΣΜΟΙ!BR205,0)</f>
        <v>0</v>
      </c>
      <c r="J205" s="241">
        <f>IF('Γενικές Δαπάνες'!$F$53&gt;0,ΥΠΟΛΟΓΙΣΜΟΙ!BU205,0)</f>
        <v>0</v>
      </c>
      <c r="K205" s="28"/>
      <c r="L205" s="251">
        <f>IF('Γενικές Δαπάνες'!$F$53&gt;0,0,ΥΠΟΛΟΓΙΣΜΟΙ!BL205)</f>
        <v>0</v>
      </c>
      <c r="M205" s="252">
        <f>IF('Γενικές Δαπάνες'!$F$53&gt;0,0,ΥΠΟΛΟΓΙΣΜΟΙ!BN205)</f>
        <v>0</v>
      </c>
      <c r="N205" s="252">
        <f>IF('Γενικές Δαπάνες'!$F$53&gt;0,0,ΥΠΟΛΟΓΙΣΜΟΙ!BR205)</f>
        <v>0</v>
      </c>
      <c r="O205" s="253">
        <f>IF('Γενικές Δαπάνες'!$F$53=0,ΥΠΟΛΟΓΙΣΜΟΙ!BV205,0)</f>
        <v>0</v>
      </c>
    </row>
    <row r="206" spans="1:15" x14ac:dyDescent="0.25">
      <c r="A206" s="110">
        <v>195</v>
      </c>
      <c r="B206" s="111" t="str">
        <f>+Επιχειρήσεις!B210</f>
        <v>Α</v>
      </c>
      <c r="C206" s="112" t="str">
        <f>+Επιχειρήσεις!D210</f>
        <v>ΕΠΑΓΓΕΛΜΑΤΙΑΣ</v>
      </c>
      <c r="E206" s="113">
        <f>+Επιχειρήσεις!F210</f>
        <v>0</v>
      </c>
      <c r="H206" s="240">
        <f>IF('Γενικές Δαπάνες'!$F$53&gt;0,ΥΠΟΛΟΓΙΣΜΟΙ!BG206,0)</f>
        <v>0</v>
      </c>
      <c r="I206" s="262">
        <f>IF('Γενικές Δαπάνες'!$F$53&gt;0,ΥΠΟΛΟΓΙΣΜΟΙ!BR206,0)</f>
        <v>0</v>
      </c>
      <c r="J206" s="241">
        <f>IF('Γενικές Δαπάνες'!$F$53&gt;0,ΥΠΟΛΟΓΙΣΜΟΙ!BU206,0)</f>
        <v>0</v>
      </c>
      <c r="K206" s="28"/>
      <c r="L206" s="251">
        <f>IF('Γενικές Δαπάνες'!$F$53&gt;0,0,ΥΠΟΛΟΓΙΣΜΟΙ!BL206)</f>
        <v>0</v>
      </c>
      <c r="M206" s="252">
        <f>IF('Γενικές Δαπάνες'!$F$53&gt;0,0,ΥΠΟΛΟΓΙΣΜΟΙ!BN206)</f>
        <v>0</v>
      </c>
      <c r="N206" s="252">
        <f>IF('Γενικές Δαπάνες'!$F$53&gt;0,0,ΥΠΟΛΟΓΙΣΜΟΙ!BR206)</f>
        <v>0</v>
      </c>
      <c r="O206" s="253">
        <f>IF('Γενικές Δαπάνες'!$F$53=0,ΥΠΟΛΟΓΙΣΜΟΙ!BV206,0)</f>
        <v>0</v>
      </c>
    </row>
    <row r="207" spans="1:15" x14ac:dyDescent="0.25">
      <c r="A207" s="110">
        <v>196</v>
      </c>
      <c r="B207" s="111" t="str">
        <f>+Επιχειρήσεις!B211</f>
        <v>Α</v>
      </c>
      <c r="C207" s="112" t="str">
        <f>+Επιχειρήσεις!D211</f>
        <v>ΕΠΑΓΓΕΛΜΑΤΙΑΣ</v>
      </c>
      <c r="E207" s="113">
        <f>+Επιχειρήσεις!F211</f>
        <v>0</v>
      </c>
      <c r="H207" s="240">
        <f>IF('Γενικές Δαπάνες'!$F$53&gt;0,ΥΠΟΛΟΓΙΣΜΟΙ!BG207,0)</f>
        <v>0</v>
      </c>
      <c r="I207" s="262">
        <f>IF('Γενικές Δαπάνες'!$F$53&gt;0,ΥΠΟΛΟΓΙΣΜΟΙ!BR207,0)</f>
        <v>0</v>
      </c>
      <c r="J207" s="241">
        <f>IF('Γενικές Δαπάνες'!$F$53&gt;0,ΥΠΟΛΟΓΙΣΜΟΙ!BU207,0)</f>
        <v>0</v>
      </c>
      <c r="K207" s="28"/>
      <c r="L207" s="251">
        <f>IF('Γενικές Δαπάνες'!$F$53&gt;0,0,ΥΠΟΛΟΓΙΣΜΟΙ!BL207)</f>
        <v>0</v>
      </c>
      <c r="M207" s="252">
        <f>IF('Γενικές Δαπάνες'!$F$53&gt;0,0,ΥΠΟΛΟΓΙΣΜΟΙ!BN207)</f>
        <v>0</v>
      </c>
      <c r="N207" s="252">
        <f>IF('Γενικές Δαπάνες'!$F$53&gt;0,0,ΥΠΟΛΟΓΙΣΜΟΙ!BR207)</f>
        <v>0</v>
      </c>
      <c r="O207" s="253">
        <f>IF('Γενικές Δαπάνες'!$F$53=0,ΥΠΟΛΟΓΙΣΜΟΙ!BV207,0)</f>
        <v>0</v>
      </c>
    </row>
    <row r="208" spans="1:15" x14ac:dyDescent="0.25">
      <c r="A208" s="110">
        <v>197</v>
      </c>
      <c r="B208" s="111" t="str">
        <f>+Επιχειρήσεις!B212</f>
        <v>Α</v>
      </c>
      <c r="C208" s="112" t="str">
        <f>+Επιχειρήσεις!D212</f>
        <v>ΕΠΑΓΓΕΛΜΑΤΙΑΣ</v>
      </c>
      <c r="E208" s="113">
        <f>+Επιχειρήσεις!F212</f>
        <v>0</v>
      </c>
      <c r="H208" s="240">
        <f>IF('Γενικές Δαπάνες'!$F$53&gt;0,ΥΠΟΛΟΓΙΣΜΟΙ!BG208,0)</f>
        <v>0</v>
      </c>
      <c r="I208" s="262">
        <f>IF('Γενικές Δαπάνες'!$F$53&gt;0,ΥΠΟΛΟΓΙΣΜΟΙ!BR208,0)</f>
        <v>0</v>
      </c>
      <c r="J208" s="241">
        <f>IF('Γενικές Δαπάνες'!$F$53&gt;0,ΥΠΟΛΟΓΙΣΜΟΙ!BU208,0)</f>
        <v>0</v>
      </c>
      <c r="K208" s="28"/>
      <c r="L208" s="251">
        <f>IF('Γενικές Δαπάνες'!$F$53&gt;0,0,ΥΠΟΛΟΓΙΣΜΟΙ!BL208)</f>
        <v>0</v>
      </c>
      <c r="M208" s="252">
        <f>IF('Γενικές Δαπάνες'!$F$53&gt;0,0,ΥΠΟΛΟΓΙΣΜΟΙ!BN208)</f>
        <v>0</v>
      </c>
      <c r="N208" s="252">
        <f>IF('Γενικές Δαπάνες'!$F$53&gt;0,0,ΥΠΟΛΟΓΙΣΜΟΙ!BR208)</f>
        <v>0</v>
      </c>
      <c r="O208" s="253">
        <f>IF('Γενικές Δαπάνες'!$F$53=0,ΥΠΟΛΟΓΙΣΜΟΙ!BV208,0)</f>
        <v>0</v>
      </c>
    </row>
    <row r="209" spans="1:15" x14ac:dyDescent="0.25">
      <c r="A209" s="110">
        <v>198</v>
      </c>
      <c r="B209" s="111" t="str">
        <f>+Επιχειρήσεις!B213</f>
        <v>Α</v>
      </c>
      <c r="C209" s="112" t="str">
        <f>+Επιχειρήσεις!D213</f>
        <v>ΕΠΑΓΓΕΛΜΑΤΙΑΣ</v>
      </c>
      <c r="E209" s="113">
        <f>+Επιχειρήσεις!F213</f>
        <v>0</v>
      </c>
      <c r="H209" s="240">
        <f>IF('Γενικές Δαπάνες'!$F$53&gt;0,ΥΠΟΛΟΓΙΣΜΟΙ!BG209,0)</f>
        <v>0</v>
      </c>
      <c r="I209" s="262">
        <f>IF('Γενικές Δαπάνες'!$F$53&gt;0,ΥΠΟΛΟΓΙΣΜΟΙ!BR209,0)</f>
        <v>0</v>
      </c>
      <c r="J209" s="241">
        <f>IF('Γενικές Δαπάνες'!$F$53&gt;0,ΥΠΟΛΟΓΙΣΜΟΙ!BU209,0)</f>
        <v>0</v>
      </c>
      <c r="K209" s="28"/>
      <c r="L209" s="251">
        <f>IF('Γενικές Δαπάνες'!$F$53&gt;0,0,ΥΠΟΛΟΓΙΣΜΟΙ!BL209)</f>
        <v>0</v>
      </c>
      <c r="M209" s="252">
        <f>IF('Γενικές Δαπάνες'!$F$53&gt;0,0,ΥΠΟΛΟΓΙΣΜΟΙ!BN209)</f>
        <v>0</v>
      </c>
      <c r="N209" s="252">
        <f>IF('Γενικές Δαπάνες'!$F$53&gt;0,0,ΥΠΟΛΟΓΙΣΜΟΙ!BR209)</f>
        <v>0</v>
      </c>
      <c r="O209" s="253">
        <f>IF('Γενικές Δαπάνες'!$F$53=0,ΥΠΟΛΟΓΙΣΜΟΙ!BV209,0)</f>
        <v>0</v>
      </c>
    </row>
    <row r="210" spans="1:15" x14ac:dyDescent="0.25">
      <c r="A210" s="110">
        <v>199</v>
      </c>
      <c r="B210" s="111" t="str">
        <f>+Επιχειρήσεις!B214</f>
        <v>Α</v>
      </c>
      <c r="C210" s="112" t="str">
        <f>+Επιχειρήσεις!D214</f>
        <v>ΕΠΑΓΓΕΛΜΑΤΙΑΣ</v>
      </c>
      <c r="E210" s="113">
        <f>+Επιχειρήσεις!F214</f>
        <v>0</v>
      </c>
      <c r="H210" s="240">
        <f>IF('Γενικές Δαπάνες'!$F$53&gt;0,ΥΠΟΛΟΓΙΣΜΟΙ!BG210,0)</f>
        <v>0</v>
      </c>
      <c r="I210" s="262">
        <f>IF('Γενικές Δαπάνες'!$F$53&gt;0,ΥΠΟΛΟΓΙΣΜΟΙ!BR210,0)</f>
        <v>0</v>
      </c>
      <c r="J210" s="241">
        <f>IF('Γενικές Δαπάνες'!$F$53&gt;0,ΥΠΟΛΟΓΙΣΜΟΙ!BU210,0)</f>
        <v>0</v>
      </c>
      <c r="K210" s="28"/>
      <c r="L210" s="251">
        <f>IF('Γενικές Δαπάνες'!$F$53&gt;0,0,ΥΠΟΛΟΓΙΣΜΟΙ!BL210)</f>
        <v>0</v>
      </c>
      <c r="M210" s="252">
        <f>IF('Γενικές Δαπάνες'!$F$53&gt;0,0,ΥΠΟΛΟΓΙΣΜΟΙ!BN210)</f>
        <v>0</v>
      </c>
      <c r="N210" s="252">
        <f>IF('Γενικές Δαπάνες'!$F$53&gt;0,0,ΥΠΟΛΟΓΙΣΜΟΙ!BR210)</f>
        <v>0</v>
      </c>
      <c r="O210" s="253">
        <f>IF('Γενικές Δαπάνες'!$F$53=0,ΥΠΟΛΟΓΙΣΜΟΙ!BV210,0)</f>
        <v>0</v>
      </c>
    </row>
    <row r="211" spans="1:15" ht="15.75" thickBot="1" x14ac:dyDescent="0.3">
      <c r="A211" s="114">
        <v>200</v>
      </c>
      <c r="B211" s="115" t="str">
        <f>+Επιχειρήσεις!B215</f>
        <v>Α</v>
      </c>
      <c r="C211" s="116" t="str">
        <f>+Επιχειρήσεις!D215</f>
        <v>ΕΠΑΓΓΕΛΜΑΤΙΑΣ</v>
      </c>
      <c r="E211" s="117">
        <f>+Επιχειρήσεις!F215</f>
        <v>0</v>
      </c>
      <c r="H211" s="242">
        <f>IF('Γενικές Δαπάνες'!$F$53&gt;0,ΥΠΟΛΟΓΙΣΜΟΙ!BG211,0)</f>
        <v>0</v>
      </c>
      <c r="I211" s="263">
        <f>IF('Γενικές Δαπάνες'!$F$53&gt;0,ΥΠΟΛΟΓΙΣΜΟΙ!BR211,0)</f>
        <v>0</v>
      </c>
      <c r="J211" s="243">
        <f>IF('Γενικές Δαπάνες'!$F$53&gt;0,ΥΠΟΛΟΓΙΣΜΟΙ!BU211,0)</f>
        <v>0</v>
      </c>
      <c r="K211" s="28"/>
      <c r="L211" s="254">
        <f>IF('Γενικές Δαπάνες'!$F$53&gt;0,0,ΥΠΟΛΟΓΙΣΜΟΙ!BL211)</f>
        <v>0</v>
      </c>
      <c r="M211" s="255">
        <f>IF('Γενικές Δαπάνες'!$F$53&gt;0,0,ΥΠΟΛΟΓΙΣΜΟΙ!BN211)</f>
        <v>0</v>
      </c>
      <c r="N211" s="255">
        <f>IF('Γενικές Δαπάνες'!$F$53&gt;0,0,ΥΠΟΛΟΓΙΣΜΟΙ!BR211)</f>
        <v>0</v>
      </c>
      <c r="O211" s="256">
        <f>IF('Γενικές Δαπάνες'!$F$53=0,ΥΠΟΛΟΓΙΣΜΟΙ!BV211,0)</f>
        <v>0</v>
      </c>
    </row>
    <row r="212" spans="1:15" x14ac:dyDescent="0.25">
      <c r="A212" s="28"/>
      <c r="B212" s="28"/>
      <c r="C212" s="28"/>
      <c r="H212" s="28"/>
      <c r="I212" s="123"/>
      <c r="J212" s="28"/>
      <c r="K212" s="28"/>
      <c r="L212" s="28"/>
      <c r="M212" s="28"/>
      <c r="N212" s="28"/>
      <c r="O212" s="28"/>
    </row>
    <row r="213" spans="1:15" s="244" customFormat="1" x14ac:dyDescent="0.25">
      <c r="B213" s="245"/>
      <c r="C213" s="245"/>
      <c r="H213" s="246">
        <f>SUM(H12:H211)</f>
        <v>0</v>
      </c>
      <c r="I213" s="246">
        <f>SUM(I12:I211)</f>
        <v>0</v>
      </c>
      <c r="J213" s="247">
        <f>SUM(J12:J211)</f>
        <v>0</v>
      </c>
      <c r="L213" s="353">
        <f>SUM(L12:L211)</f>
        <v>0.99999999999999978</v>
      </c>
      <c r="M213" s="353">
        <f>SUM(M12:M211)</f>
        <v>1.0000000000000009</v>
      </c>
      <c r="N213" s="353">
        <f>SUM(N12:N211)</f>
        <v>0.99999999999999978</v>
      </c>
      <c r="O213" s="354">
        <f>SUM(O12:O211)</f>
        <v>108799.92000000001</v>
      </c>
    </row>
    <row r="214" spans="1:15" x14ac:dyDescent="0.25">
      <c r="B214" s="518" t="s">
        <v>121</v>
      </c>
      <c r="C214" s="518"/>
      <c r="D214" s="518"/>
      <c r="E214" s="518"/>
      <c r="F214" s="518"/>
      <c r="G214" s="236"/>
      <c r="K214" s="28"/>
      <c r="L214" s="123"/>
      <c r="M214" s="123"/>
      <c r="N214" s="123"/>
    </row>
    <row r="215" spans="1:15" ht="30.75" customHeight="1" x14ac:dyDescent="0.25">
      <c r="B215" s="264" t="s">
        <v>120</v>
      </c>
      <c r="C215" s="516" t="s">
        <v>87</v>
      </c>
      <c r="D215" s="517"/>
      <c r="E215" s="517"/>
      <c r="F215" s="517"/>
      <c r="G215" s="120"/>
      <c r="K215" s="28"/>
      <c r="L215" s="123"/>
      <c r="M215" s="123"/>
      <c r="N215" s="123"/>
    </row>
    <row r="216" spans="1:15" ht="6" customHeight="1" x14ac:dyDescent="0.25">
      <c r="B216" s="118"/>
      <c r="C216" s="119"/>
      <c r="D216" s="120"/>
      <c r="E216" s="120"/>
      <c r="F216" s="120"/>
      <c r="G216" s="120"/>
      <c r="K216" s="28"/>
      <c r="L216" s="123"/>
      <c r="M216" s="123"/>
      <c r="N216" s="123"/>
    </row>
    <row r="217" spans="1:15" ht="30.75" customHeight="1" x14ac:dyDescent="0.25">
      <c r="B217" s="264" t="s">
        <v>186</v>
      </c>
      <c r="C217" s="516" t="s">
        <v>96</v>
      </c>
      <c r="D217" s="517"/>
      <c r="E217" s="517"/>
      <c r="F217" s="517"/>
      <c r="G217" s="120"/>
      <c r="K217" s="28"/>
      <c r="L217" s="123"/>
      <c r="M217" s="123"/>
      <c r="N217" s="123"/>
    </row>
    <row r="218" spans="1:15" ht="6" customHeight="1" x14ac:dyDescent="0.25">
      <c r="B218" s="118"/>
      <c r="C218" s="121"/>
      <c r="D218" s="122"/>
      <c r="E218" s="122"/>
      <c r="F218" s="122"/>
      <c r="G218" s="122"/>
      <c r="K218" s="28"/>
      <c r="L218" s="123"/>
      <c r="M218" s="123"/>
      <c r="N218" s="123"/>
    </row>
    <row r="219" spans="1:15" ht="30" customHeight="1" x14ac:dyDescent="0.25">
      <c r="B219" s="264" t="s">
        <v>119</v>
      </c>
      <c r="C219" s="516" t="s">
        <v>86</v>
      </c>
      <c r="D219" s="517"/>
      <c r="E219" s="517"/>
      <c r="F219" s="517"/>
      <c r="G219" s="120"/>
    </row>
    <row r="220" spans="1:15" ht="6.75" customHeight="1" x14ac:dyDescent="0.25"/>
  </sheetData>
  <sheetProtection algorithmName="SHA-512" hashValue="msZ5UrhFUzp1NRU8hJLKK5sDMSOFR4SlqhKea2MIDuaOILJ8mHBw/ee7qh4g8snGP78K/a2Cs19BU3+zT0DHKQ==" saltValue="P273/2fp0VZAI766ezIgbw==" spinCount="100000" sheet="1" objects="1" scenarios="1" selectLockedCells="1"/>
  <mergeCells count="10">
    <mergeCell ref="A5:A9"/>
    <mergeCell ref="B5:B9"/>
    <mergeCell ref="C5:C9"/>
    <mergeCell ref="C217:F217"/>
    <mergeCell ref="H5:O5"/>
    <mergeCell ref="H7:J8"/>
    <mergeCell ref="L7:O8"/>
    <mergeCell ref="C219:F219"/>
    <mergeCell ref="C215:F215"/>
    <mergeCell ref="B214:F214"/>
  </mergeCells>
  <conditionalFormatting sqref="E12:E211">
    <cfRule type="colorScale" priority="31">
      <colorScale>
        <cfvo type="min"/>
        <cfvo type="max"/>
        <color theme="8" tint="0.79998168889431442"/>
        <color theme="9" tint="0.79998168889431442"/>
      </colorScale>
    </cfRule>
  </conditionalFormatting>
  <conditionalFormatting sqref="H11:I211">
    <cfRule type="dataBar" priority="22">
      <dataBar>
        <cfvo type="min"/>
        <cfvo type="max"/>
        <color theme="5" tint="0.79998168889431442"/>
      </dataBar>
      <extLst>
        <ext xmlns:x14="http://schemas.microsoft.com/office/spreadsheetml/2009/9/main" uri="{B025F937-C7B1-47D3-B67F-A62EFF666E3E}">
          <x14:id>{C2153E74-FA74-40EF-8CCE-DAC522EF9055}</x14:id>
        </ext>
      </extLst>
    </cfRule>
  </conditionalFormatting>
  <conditionalFormatting sqref="O11">
    <cfRule type="dataBar" priority="18">
      <dataBar>
        <cfvo type="min"/>
        <cfvo type="max"/>
        <color theme="5" tint="0.79998168889431442"/>
      </dataBar>
      <extLst>
        <ext xmlns:x14="http://schemas.microsoft.com/office/spreadsheetml/2009/9/main" uri="{B025F937-C7B1-47D3-B67F-A62EFF666E3E}">
          <x14:id>{10BF6F9A-57D8-4037-AF55-320DB218633D}</x14:id>
        </ext>
      </extLst>
    </cfRule>
  </conditionalFormatting>
  <conditionalFormatting sqref="E11">
    <cfRule type="dataBar" priority="15">
      <dataBar>
        <cfvo type="min"/>
        <cfvo type="max"/>
        <color theme="5" tint="0.79998168889431442"/>
      </dataBar>
      <extLst>
        <ext xmlns:x14="http://schemas.microsoft.com/office/spreadsheetml/2009/9/main" uri="{B025F937-C7B1-47D3-B67F-A62EFF666E3E}">
          <x14:id>{1D2265D6-142A-4AFF-89CA-AE2EF19CFCD6}</x14:id>
        </ext>
      </extLst>
    </cfRule>
    <cfRule type="dataBar" priority="16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{837E2C06-1838-4D26-94B1-4E9498E69F81}</x14:id>
        </ext>
      </extLst>
    </cfRule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{7B9B4ADA-ED0E-4104-961D-C303760DBD0A}</x14:id>
        </ext>
      </extLst>
    </cfRule>
  </conditionalFormatting>
  <conditionalFormatting sqref="O12">
    <cfRule type="dataBar" priority="9">
      <dataBar>
        <cfvo type="min"/>
        <cfvo type="max"/>
        <color theme="5" tint="0.79998168889431442"/>
      </dataBar>
      <extLst>
        <ext xmlns:x14="http://schemas.microsoft.com/office/spreadsheetml/2009/9/main" uri="{B025F937-C7B1-47D3-B67F-A62EFF666E3E}">
          <x14:id>{03D893F8-CF24-4B22-B7DE-11BB8B99E902}</x14:id>
        </ext>
      </extLst>
    </cfRule>
  </conditionalFormatting>
  <conditionalFormatting sqref="O13:O211">
    <cfRule type="dataBar" priority="8">
      <dataBar>
        <cfvo type="min"/>
        <cfvo type="max"/>
        <color theme="5" tint="0.79998168889431442"/>
      </dataBar>
      <extLst>
        <ext xmlns:x14="http://schemas.microsoft.com/office/spreadsheetml/2009/9/main" uri="{B025F937-C7B1-47D3-B67F-A62EFF666E3E}">
          <x14:id>{906638D9-C848-43FB-904F-81880ED308B9}</x14:id>
        </ext>
      </extLst>
    </cfRule>
  </conditionalFormatting>
  <conditionalFormatting sqref="J11:J211">
    <cfRule type="dataBar" priority="7">
      <dataBar>
        <cfvo type="min"/>
        <cfvo type="max"/>
        <color theme="5" tint="0.79998168889431442"/>
      </dataBar>
      <extLst>
        <ext xmlns:x14="http://schemas.microsoft.com/office/spreadsheetml/2009/9/main" uri="{B025F937-C7B1-47D3-B67F-A62EFF666E3E}">
          <x14:id>{70BCF322-BCF4-4CBE-B1A5-E913158C1C24}</x14:id>
        </ext>
      </extLst>
    </cfRule>
  </conditionalFormatting>
  <conditionalFormatting sqref="L11:N11">
    <cfRule type="dataBar" priority="6">
      <dataBar>
        <cfvo type="min"/>
        <cfvo type="max"/>
        <color theme="5" tint="0.79998168889431442"/>
      </dataBar>
      <extLst>
        <ext xmlns:x14="http://schemas.microsoft.com/office/spreadsheetml/2009/9/main" uri="{B025F937-C7B1-47D3-B67F-A62EFF666E3E}">
          <x14:id>{D10E4C57-FB68-4229-9EF3-C2D789DFFA51}</x14:id>
        </ext>
      </extLst>
    </cfRule>
  </conditionalFormatting>
  <conditionalFormatting sqref="L12:N12">
    <cfRule type="dataBar" priority="5">
      <dataBar>
        <cfvo type="min"/>
        <cfvo type="max"/>
        <color theme="5" tint="0.79998168889431442"/>
      </dataBar>
      <extLst>
        <ext xmlns:x14="http://schemas.microsoft.com/office/spreadsheetml/2009/9/main" uri="{B025F937-C7B1-47D3-B67F-A62EFF666E3E}">
          <x14:id>{69B21DD7-E926-43FA-AF69-14A03F9464B0}</x14:id>
        </ext>
      </extLst>
    </cfRule>
  </conditionalFormatting>
  <conditionalFormatting sqref="L13:L211">
    <cfRule type="dataBar" priority="3">
      <dataBar>
        <cfvo type="min"/>
        <cfvo type="max"/>
        <color theme="5" tint="0.79998168889431442"/>
      </dataBar>
      <extLst>
        <ext xmlns:x14="http://schemas.microsoft.com/office/spreadsheetml/2009/9/main" uri="{B025F937-C7B1-47D3-B67F-A62EFF666E3E}">
          <x14:id>{7071AE24-FE87-4F76-94EA-239E2D11C2D9}</x14:id>
        </ext>
      </extLst>
    </cfRule>
  </conditionalFormatting>
  <conditionalFormatting sqref="M13:M211">
    <cfRule type="dataBar" priority="2">
      <dataBar>
        <cfvo type="min"/>
        <cfvo type="max"/>
        <color theme="5" tint="0.79998168889431442"/>
      </dataBar>
      <extLst>
        <ext xmlns:x14="http://schemas.microsoft.com/office/spreadsheetml/2009/9/main" uri="{B025F937-C7B1-47D3-B67F-A62EFF666E3E}">
          <x14:id>{4CCB1994-6EEE-4212-9FA9-96309A92C4AF}</x14:id>
        </ext>
      </extLst>
    </cfRule>
  </conditionalFormatting>
  <conditionalFormatting sqref="N13:N211">
    <cfRule type="dataBar" priority="1">
      <dataBar>
        <cfvo type="min"/>
        <cfvo type="max"/>
        <color theme="5" tint="0.79998168889431442"/>
      </dataBar>
      <extLst>
        <ext xmlns:x14="http://schemas.microsoft.com/office/spreadsheetml/2009/9/main" uri="{B025F937-C7B1-47D3-B67F-A62EFF666E3E}">
          <x14:id>{E3067145-35F6-47CB-9051-62421D8ADD0B}</x14:id>
        </ext>
      </extLst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50" orientation="landscape" r:id="rId1"/>
  <headerFooter>
    <oddFooter>&amp;L&amp;8S.S.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153E74-FA74-40EF-8CCE-DAC522EF90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H11:I211</xm:sqref>
        </x14:conditionalFormatting>
        <x14:conditionalFormatting xmlns:xm="http://schemas.microsoft.com/office/excel/2006/main">
          <x14:cfRule type="dataBar" id="{10BF6F9A-57D8-4037-AF55-320DB21863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O11</xm:sqref>
        </x14:conditionalFormatting>
        <x14:conditionalFormatting xmlns:xm="http://schemas.microsoft.com/office/excel/2006/main">
          <x14:cfRule type="dataBar" id="{1D2265D6-142A-4AFF-89CA-AE2EF19CFC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37E2C06-1838-4D26-94B1-4E9498E69F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B9B4ADA-ED0E-4104-961D-C303760DBD0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E11</xm:sqref>
        </x14:conditionalFormatting>
        <x14:conditionalFormatting xmlns:xm="http://schemas.microsoft.com/office/excel/2006/main">
          <x14:cfRule type="dataBar" id="{03D893F8-CF24-4B22-B7DE-11BB8B99E9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</xm:sqref>
        </x14:conditionalFormatting>
        <x14:conditionalFormatting xmlns:xm="http://schemas.microsoft.com/office/excel/2006/main">
          <x14:cfRule type="dataBar" id="{906638D9-C848-43FB-904F-81880ED308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O13:O211</xm:sqref>
        </x14:conditionalFormatting>
        <x14:conditionalFormatting xmlns:xm="http://schemas.microsoft.com/office/excel/2006/main">
          <x14:cfRule type="dataBar" id="{70BCF322-BCF4-4CBE-B1A5-E913158C1C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J11:J211</xm:sqref>
        </x14:conditionalFormatting>
        <x14:conditionalFormatting xmlns:xm="http://schemas.microsoft.com/office/excel/2006/main">
          <x14:cfRule type="dataBar" id="{D10E4C57-FB68-4229-9EF3-C2D789DFFA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L11:N11</xm:sqref>
        </x14:conditionalFormatting>
        <x14:conditionalFormatting xmlns:xm="http://schemas.microsoft.com/office/excel/2006/main">
          <x14:cfRule type="dataBar" id="{69B21DD7-E926-43FA-AF69-14A03F9464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L12:N12</xm:sqref>
        </x14:conditionalFormatting>
        <x14:conditionalFormatting xmlns:xm="http://schemas.microsoft.com/office/excel/2006/main">
          <x14:cfRule type="dataBar" id="{7071AE24-FE87-4F76-94EA-239E2D11C2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L13:L211</xm:sqref>
        </x14:conditionalFormatting>
        <x14:conditionalFormatting xmlns:xm="http://schemas.microsoft.com/office/excel/2006/main">
          <x14:cfRule type="dataBar" id="{4CCB1994-6EEE-4212-9FA9-96309A92C4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M13:M211</xm:sqref>
        </x14:conditionalFormatting>
        <x14:conditionalFormatting xmlns:xm="http://schemas.microsoft.com/office/excel/2006/main">
          <x14:cfRule type="dataBar" id="{E3067145-35F6-47CB-9051-62421D8ADD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N13:N211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88D7B-98AC-4F9F-BE25-93018D46927E}">
  <sheetPr>
    <outlinePr showOutlineSymbols="0"/>
  </sheetPr>
  <dimension ref="A1:BW428"/>
  <sheetViews>
    <sheetView showGridLines="0" showZeros="0" showOutlineSymbols="0" topLeftCell="BZ1" zoomScale="50" zoomScaleNormal="50" workbookViewId="0">
      <selection activeCell="CF23" sqref="CF23"/>
    </sheetView>
  </sheetViews>
  <sheetFormatPr defaultRowHeight="15" x14ac:dyDescent="0.25"/>
  <cols>
    <col min="1" max="1" width="0" style="26" hidden="1" customWidth="1"/>
    <col min="2" max="3" width="40.7109375" style="27" hidden="1" customWidth="1"/>
    <col min="4" max="4" width="36.7109375" style="27" hidden="1" customWidth="1"/>
    <col min="5" max="5" width="1.5703125" style="28" hidden="1" customWidth="1"/>
    <col min="6" max="6" width="30.7109375" style="28" hidden="1" customWidth="1"/>
    <col min="7" max="7" width="1.85546875" style="28" hidden="1" customWidth="1"/>
    <col min="8" max="8" width="11.7109375" style="27" hidden="1" customWidth="1"/>
    <col min="9" max="9" width="1.85546875" style="28" hidden="1" customWidth="1"/>
    <col min="10" max="11" width="14.42578125" style="28" hidden="1" customWidth="1"/>
    <col min="12" max="12" width="14.28515625" style="27" hidden="1" customWidth="1"/>
    <col min="13" max="13" width="1.7109375" style="28" hidden="1" customWidth="1"/>
    <col min="14" max="14" width="14.140625" style="27" hidden="1" customWidth="1"/>
    <col min="15" max="15" width="14.140625" style="29" hidden="1" customWidth="1"/>
    <col min="16" max="16" width="14.140625" style="30" hidden="1" customWidth="1"/>
    <col min="17" max="17" width="11.7109375" style="31" hidden="1" customWidth="1"/>
    <col min="18" max="20" width="12.140625" style="31" hidden="1" customWidth="1"/>
    <col min="21" max="21" width="2.85546875" style="28" hidden="1" customWidth="1"/>
    <col min="22" max="22" width="12.140625" style="31" hidden="1" customWidth="1"/>
    <col min="23" max="23" width="2.140625" style="31" hidden="1" customWidth="1"/>
    <col min="24" max="24" width="15.28515625" style="31" hidden="1" customWidth="1"/>
    <col min="25" max="25" width="4.140625" style="28" hidden="1" customWidth="1"/>
    <col min="26" max="39" width="10.28515625" style="27" hidden="1" customWidth="1"/>
    <col min="40" max="40" width="2.42578125" style="27" hidden="1" customWidth="1"/>
    <col min="41" max="42" width="10.28515625" style="27" hidden="1" customWidth="1"/>
    <col min="43" max="43" width="2.42578125" style="28" hidden="1" customWidth="1"/>
    <col min="44" max="44" width="2.7109375" style="28" hidden="1" customWidth="1"/>
    <col min="45" max="49" width="12.42578125" style="27" hidden="1" customWidth="1"/>
    <col min="50" max="51" width="9.85546875" style="27" hidden="1" customWidth="1"/>
    <col min="52" max="53" width="12.42578125" style="27" hidden="1" customWidth="1"/>
    <col min="54" max="54" width="0.85546875" style="28" hidden="1" customWidth="1"/>
    <col min="55" max="55" width="1.28515625" style="28" hidden="1" customWidth="1"/>
    <col min="56" max="59" width="10.85546875" style="28" hidden="1" customWidth="1"/>
    <col min="60" max="60" width="15.28515625" style="28" hidden="1" customWidth="1"/>
    <col min="61" max="61" width="1.42578125" style="28" hidden="1" customWidth="1"/>
    <col min="62" max="68" width="15.28515625" style="28" hidden="1" customWidth="1"/>
    <col min="69" max="69" width="1.42578125" style="28" hidden="1" customWidth="1"/>
    <col min="70" max="71" width="15.28515625" style="28" hidden="1" customWidth="1"/>
    <col min="72" max="72" width="1.85546875" style="28" hidden="1" customWidth="1"/>
    <col min="73" max="73" width="13.28515625" style="32" hidden="1" customWidth="1"/>
    <col min="74" max="74" width="15" style="32" hidden="1" customWidth="1"/>
    <col min="75" max="75" width="1.42578125" style="28" hidden="1" customWidth="1"/>
    <col min="76" max="77" width="0" style="28" hidden="1" customWidth="1"/>
    <col min="78" max="16384" width="9.140625" style="28"/>
  </cols>
  <sheetData>
    <row r="1" spans="1:74" ht="15.75" thickBot="1" x14ac:dyDescent="0.3"/>
    <row r="2" spans="1:74" ht="16.5" thickTop="1" thickBot="1" x14ac:dyDescent="0.3">
      <c r="A2" s="572" t="s">
        <v>72</v>
      </c>
      <c r="B2" s="574" t="s">
        <v>1</v>
      </c>
      <c r="C2" s="574" t="s">
        <v>71</v>
      </c>
      <c r="D2" s="596" t="s">
        <v>2</v>
      </c>
      <c r="F2" s="605" t="s">
        <v>172</v>
      </c>
      <c r="H2" s="33" t="s">
        <v>11</v>
      </c>
      <c r="J2" s="579" t="s">
        <v>167</v>
      </c>
      <c r="K2" s="580"/>
      <c r="L2" s="580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2"/>
      <c r="Z2" s="528" t="s">
        <v>5</v>
      </c>
      <c r="AA2" s="529"/>
      <c r="AB2" s="529"/>
      <c r="AC2" s="529"/>
      <c r="AD2" s="530"/>
      <c r="AE2" s="530"/>
      <c r="AF2" s="530"/>
      <c r="AG2" s="530"/>
      <c r="AH2" s="530"/>
      <c r="AI2" s="530"/>
      <c r="AJ2" s="530"/>
      <c r="AK2" s="530"/>
      <c r="AL2" s="530"/>
      <c r="AM2" s="530"/>
      <c r="AN2" s="530"/>
      <c r="AO2" s="530"/>
      <c r="AP2" s="531"/>
      <c r="AS2" s="539" t="s">
        <v>46</v>
      </c>
      <c r="AT2" s="540"/>
      <c r="AU2" s="540"/>
      <c r="AV2" s="540"/>
      <c r="AW2" s="540"/>
      <c r="AX2" s="541"/>
      <c r="AY2" s="541"/>
      <c r="AZ2" s="541"/>
      <c r="BA2" s="542"/>
      <c r="BD2" s="551" t="s">
        <v>66</v>
      </c>
      <c r="BE2" s="552"/>
      <c r="BF2" s="552"/>
      <c r="BG2" s="552"/>
      <c r="BH2" s="552"/>
      <c r="BI2" s="552"/>
      <c r="BJ2" s="552"/>
      <c r="BK2" s="552"/>
      <c r="BL2" s="552"/>
      <c r="BM2" s="552"/>
      <c r="BN2" s="552"/>
      <c r="BO2" s="552"/>
      <c r="BP2" s="552"/>
      <c r="BQ2" s="552"/>
      <c r="BR2" s="552"/>
      <c r="BS2" s="552"/>
      <c r="BT2" s="552"/>
      <c r="BU2" s="552"/>
      <c r="BV2" s="553"/>
    </row>
    <row r="3" spans="1:74" x14ac:dyDescent="0.25">
      <c r="A3" s="520"/>
      <c r="B3" s="575"/>
      <c r="C3" s="575"/>
      <c r="D3" s="597"/>
      <c r="F3" s="434"/>
      <c r="H3" s="34"/>
      <c r="J3" s="583"/>
      <c r="K3" s="584"/>
      <c r="L3" s="584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85"/>
      <c r="Z3" s="532"/>
      <c r="AA3" s="533"/>
      <c r="AB3" s="533"/>
      <c r="AC3" s="533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4"/>
      <c r="AO3" s="534"/>
      <c r="AP3" s="535"/>
      <c r="AS3" s="543"/>
      <c r="AT3" s="544"/>
      <c r="AU3" s="544"/>
      <c r="AV3" s="544"/>
      <c r="AW3" s="544"/>
      <c r="AX3" s="545"/>
      <c r="AY3" s="545"/>
      <c r="AZ3" s="545"/>
      <c r="BA3" s="546"/>
      <c r="BD3" s="606" t="s">
        <v>173</v>
      </c>
      <c r="BE3" s="607"/>
      <c r="BF3" s="607"/>
      <c r="BG3" s="607"/>
      <c r="BH3" s="608"/>
      <c r="BJ3" s="558" t="s">
        <v>174</v>
      </c>
      <c r="BK3" s="607"/>
      <c r="BL3" s="607"/>
      <c r="BM3" s="607"/>
      <c r="BN3" s="607"/>
      <c r="BO3" s="607"/>
      <c r="BP3" s="608"/>
      <c r="BR3" s="609" t="s">
        <v>176</v>
      </c>
      <c r="BS3" s="610"/>
      <c r="BT3" s="26"/>
      <c r="BU3" s="558" t="s">
        <v>179</v>
      </c>
      <c r="BV3" s="559"/>
    </row>
    <row r="4" spans="1:74" x14ac:dyDescent="0.25">
      <c r="A4" s="520"/>
      <c r="B4" s="575"/>
      <c r="C4" s="575"/>
      <c r="D4" s="597"/>
      <c r="F4" s="434"/>
      <c r="H4" s="34"/>
      <c r="J4" s="586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  <c r="X4" s="585"/>
      <c r="Z4" s="536"/>
      <c r="AA4" s="537"/>
      <c r="AB4" s="537"/>
      <c r="AC4" s="537"/>
      <c r="AD4" s="537"/>
      <c r="AE4" s="537"/>
      <c r="AF4" s="537"/>
      <c r="AG4" s="537"/>
      <c r="AH4" s="537"/>
      <c r="AI4" s="537"/>
      <c r="AJ4" s="537"/>
      <c r="AK4" s="537"/>
      <c r="AL4" s="537"/>
      <c r="AM4" s="537"/>
      <c r="AN4" s="537"/>
      <c r="AO4" s="537"/>
      <c r="AP4" s="538"/>
      <c r="AS4" s="547"/>
      <c r="AT4" s="545"/>
      <c r="AU4" s="545"/>
      <c r="AV4" s="545"/>
      <c r="AW4" s="545"/>
      <c r="AX4" s="545"/>
      <c r="AY4" s="545"/>
      <c r="AZ4" s="545"/>
      <c r="BA4" s="546"/>
      <c r="BD4" s="198" t="s">
        <v>63</v>
      </c>
      <c r="BE4" s="38" t="s">
        <v>63</v>
      </c>
      <c r="BF4" s="38" t="s">
        <v>63</v>
      </c>
      <c r="BG4" s="38" t="s">
        <v>168</v>
      </c>
      <c r="BH4" s="207" t="s">
        <v>171</v>
      </c>
      <c r="BJ4" s="206" t="s">
        <v>63</v>
      </c>
      <c r="BK4" s="38" t="s">
        <v>63</v>
      </c>
      <c r="BL4" s="38" t="s">
        <v>168</v>
      </c>
      <c r="BM4" s="38" t="s">
        <v>175</v>
      </c>
      <c r="BN4" s="38" t="s">
        <v>63</v>
      </c>
      <c r="BO4" s="38" t="s">
        <v>175</v>
      </c>
      <c r="BP4" s="207" t="s">
        <v>171</v>
      </c>
      <c r="BR4" s="561" t="s">
        <v>177</v>
      </c>
      <c r="BS4" s="611"/>
      <c r="BU4" s="560" t="s">
        <v>173</v>
      </c>
      <c r="BV4" s="563" t="s">
        <v>174</v>
      </c>
    </row>
    <row r="5" spans="1:74" s="38" customFormat="1" ht="15.75" thickBot="1" x14ac:dyDescent="0.3">
      <c r="A5" s="573"/>
      <c r="B5" s="576"/>
      <c r="C5" s="576"/>
      <c r="D5" s="598"/>
      <c r="E5" s="28"/>
      <c r="F5" s="477"/>
      <c r="G5" s="28"/>
      <c r="H5" s="39" t="s">
        <v>45</v>
      </c>
      <c r="I5" s="28"/>
      <c r="J5" s="587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9"/>
      <c r="Y5" s="28"/>
      <c r="Z5" s="554" t="s">
        <v>48</v>
      </c>
      <c r="AA5" s="555"/>
      <c r="AB5" s="555" t="s">
        <v>10</v>
      </c>
      <c r="AC5" s="556"/>
      <c r="AD5" s="555" t="s">
        <v>6</v>
      </c>
      <c r="AE5" s="556"/>
      <c r="AF5" s="555" t="s">
        <v>7</v>
      </c>
      <c r="AG5" s="556"/>
      <c r="AH5" s="555" t="s">
        <v>9</v>
      </c>
      <c r="AI5" s="556"/>
      <c r="AJ5" s="555" t="s">
        <v>51</v>
      </c>
      <c r="AK5" s="556"/>
      <c r="AL5" s="555" t="s">
        <v>8</v>
      </c>
      <c r="AM5" s="556"/>
      <c r="AN5" s="379"/>
      <c r="AO5" s="555" t="s">
        <v>57</v>
      </c>
      <c r="AP5" s="557"/>
      <c r="AQ5" s="28"/>
      <c r="AR5" s="28"/>
      <c r="AS5" s="548"/>
      <c r="AT5" s="549"/>
      <c r="AU5" s="549"/>
      <c r="AV5" s="549"/>
      <c r="AW5" s="549"/>
      <c r="AX5" s="549"/>
      <c r="AY5" s="549"/>
      <c r="AZ5" s="549"/>
      <c r="BA5" s="550"/>
      <c r="BB5" s="28"/>
      <c r="BC5" s="28"/>
      <c r="BD5" s="223" t="s">
        <v>67</v>
      </c>
      <c r="BE5" s="40" t="s">
        <v>68</v>
      </c>
      <c r="BF5" s="40" t="s">
        <v>69</v>
      </c>
      <c r="BG5" s="40" t="s">
        <v>169</v>
      </c>
      <c r="BH5" s="208" t="s">
        <v>115</v>
      </c>
      <c r="BI5" s="28"/>
      <c r="BJ5" s="206" t="s">
        <v>67</v>
      </c>
      <c r="BK5" s="38" t="s">
        <v>68</v>
      </c>
      <c r="BL5" s="38" t="s">
        <v>169</v>
      </c>
      <c r="BM5" s="38" t="s">
        <v>115</v>
      </c>
      <c r="BN5" s="38" t="s">
        <v>69</v>
      </c>
      <c r="BO5" s="38" t="s">
        <v>115</v>
      </c>
      <c r="BP5" s="207" t="s">
        <v>115</v>
      </c>
      <c r="BQ5" s="28"/>
      <c r="BR5" s="206" t="s">
        <v>178</v>
      </c>
      <c r="BS5" s="207" t="s">
        <v>176</v>
      </c>
      <c r="BT5" s="28"/>
      <c r="BU5" s="561"/>
      <c r="BV5" s="564"/>
    </row>
    <row r="6" spans="1:74" ht="16.5" thickTop="1" thickBot="1" x14ac:dyDescent="0.3">
      <c r="A6" s="41"/>
      <c r="J6" s="590" t="s">
        <v>80</v>
      </c>
      <c r="L6" s="28"/>
      <c r="N6" s="599" t="s">
        <v>4</v>
      </c>
      <c r="O6" s="600"/>
      <c r="P6" s="601"/>
      <c r="Q6" s="577" t="s">
        <v>50</v>
      </c>
      <c r="R6" s="615" t="s">
        <v>3</v>
      </c>
      <c r="S6" s="593" t="s">
        <v>57</v>
      </c>
      <c r="T6" s="136"/>
      <c r="V6" s="136"/>
      <c r="W6" s="136"/>
      <c r="X6" s="175"/>
      <c r="Z6" s="158"/>
      <c r="AN6" s="28"/>
      <c r="AP6" s="159"/>
      <c r="AS6" s="182"/>
      <c r="AT6" s="35"/>
      <c r="AU6" s="35"/>
      <c r="AV6" s="35"/>
      <c r="AW6" s="35"/>
      <c r="AX6" s="36"/>
      <c r="AY6" s="37" t="s">
        <v>64</v>
      </c>
      <c r="AZ6" s="36"/>
      <c r="BA6" s="183"/>
      <c r="BD6" s="186"/>
      <c r="BH6" s="210"/>
      <c r="BJ6" s="218"/>
      <c r="BK6" s="203"/>
      <c r="BL6" s="203"/>
      <c r="BM6" s="40" t="s">
        <v>67</v>
      </c>
      <c r="BN6" s="203"/>
      <c r="BO6" s="40" t="s">
        <v>69</v>
      </c>
      <c r="BP6" s="219"/>
      <c r="BR6" s="206"/>
      <c r="BS6" s="208" t="s">
        <v>177</v>
      </c>
      <c r="BU6" s="561"/>
      <c r="BV6" s="564"/>
    </row>
    <row r="7" spans="1:74" s="26" customFormat="1" ht="15.75" customHeight="1" thickBot="1" x14ac:dyDescent="0.3">
      <c r="A7" s="38"/>
      <c r="B7" s="42"/>
      <c r="C7" s="43" t="s">
        <v>88</v>
      </c>
      <c r="D7" s="42"/>
      <c r="H7" s="44">
        <f>+C8</f>
        <v>134</v>
      </c>
      <c r="I7" s="45"/>
      <c r="J7" s="591"/>
      <c r="K7" s="38" t="s">
        <v>81</v>
      </c>
      <c r="L7" s="157">
        <f>SUM(K11:K211)</f>
        <v>4106048</v>
      </c>
      <c r="M7" s="28"/>
      <c r="N7" s="599"/>
      <c r="O7" s="600"/>
      <c r="P7" s="601"/>
      <c r="Q7" s="577"/>
      <c r="R7" s="615"/>
      <c r="S7" s="594"/>
      <c r="T7" s="199">
        <f>SUM(S12:S211)</f>
        <v>1803133</v>
      </c>
      <c r="U7" s="28"/>
      <c r="X7" s="176">
        <f>+T7+L7</f>
        <v>5909181</v>
      </c>
      <c r="Z7" s="160" t="s">
        <v>59</v>
      </c>
      <c r="AA7" s="139" t="s">
        <v>61</v>
      </c>
      <c r="AB7" s="139" t="s">
        <v>59</v>
      </c>
      <c r="AC7" s="139" t="s">
        <v>61</v>
      </c>
      <c r="AD7" s="139" t="s">
        <v>59</v>
      </c>
      <c r="AE7" s="139" t="s">
        <v>61</v>
      </c>
      <c r="AF7" s="139" t="s">
        <v>59</v>
      </c>
      <c r="AG7" s="139" t="s">
        <v>61</v>
      </c>
      <c r="AH7" s="139" t="s">
        <v>59</v>
      </c>
      <c r="AI7" s="139" t="s">
        <v>61</v>
      </c>
      <c r="AJ7" s="139" t="s">
        <v>59</v>
      </c>
      <c r="AK7" s="139" t="s">
        <v>61</v>
      </c>
      <c r="AL7" s="139" t="s">
        <v>59</v>
      </c>
      <c r="AM7" s="139" t="s">
        <v>61</v>
      </c>
      <c r="AO7" s="139">
        <f>SUM(AO11:AO211)</f>
        <v>3671</v>
      </c>
      <c r="AP7" s="161" t="s">
        <v>63</v>
      </c>
      <c r="AS7" s="184" t="s">
        <v>49</v>
      </c>
      <c r="AT7" s="37" t="s">
        <v>52</v>
      </c>
      <c r="AU7" s="37" t="s">
        <v>53</v>
      </c>
      <c r="AV7" s="37" t="s">
        <v>56</v>
      </c>
      <c r="AW7" s="37" t="s">
        <v>55</v>
      </c>
      <c r="AX7" s="37" t="s">
        <v>54</v>
      </c>
      <c r="AY7" s="37" t="s">
        <v>65</v>
      </c>
      <c r="AZ7" s="37" t="s">
        <v>57</v>
      </c>
      <c r="BA7" s="185" t="s">
        <v>63</v>
      </c>
      <c r="BD7" s="224">
        <f>SUM(BD12:BD211)</f>
        <v>1.0000000000000004</v>
      </c>
      <c r="BE7" s="47">
        <f>SUM(BE12:BE211)</f>
        <v>1</v>
      </c>
      <c r="BF7" s="47">
        <f>SUM(BF12:BF211)</f>
        <v>1.0000000000000009</v>
      </c>
      <c r="BG7" s="47">
        <f>SUM(BG12:BG211)</f>
        <v>0.99999999999999978</v>
      </c>
      <c r="BH7" s="212">
        <f>+'Γενικές Δαπάνες'!L53+'Γενικές Δαπάνες'!F53</f>
        <v>52800</v>
      </c>
      <c r="BI7" s="28"/>
      <c r="BJ7" s="211">
        <f>SUM(BJ12:BJ211)</f>
        <v>1.0000000000000004</v>
      </c>
      <c r="BK7" s="47">
        <f>SUM(BK12:BK211)</f>
        <v>1</v>
      </c>
      <c r="BL7" s="47">
        <f>SUM(BL12:BL211)</f>
        <v>0.99999999999999978</v>
      </c>
      <c r="BM7" s="48">
        <f>('Γενικές Δαπάνες'!L53+'Γενικές Δαπάνες'!F55)</f>
        <v>75400</v>
      </c>
      <c r="BN7" s="47">
        <f>SUM(BN12:BN211)</f>
        <v>1.0000000000000009</v>
      </c>
      <c r="BO7" s="48">
        <f>+'Γενικές Δαπάνες'!F57</f>
        <v>11000</v>
      </c>
      <c r="BP7" s="212">
        <f>+'Γενικές Δαπάνες'!K53+'Γενικές Δαπάνες'!Q55</f>
        <v>0</v>
      </c>
      <c r="BQ7" s="28"/>
      <c r="BR7" s="47">
        <f>SUM(BR12:BR211)</f>
        <v>0.99999999999999978</v>
      </c>
      <c r="BS7" s="220">
        <f>+'Γενικές Δαπάνες'!R51</f>
        <v>22400</v>
      </c>
      <c r="BT7" s="28"/>
      <c r="BU7" s="562"/>
      <c r="BV7" s="565"/>
    </row>
    <row r="8" spans="1:74" s="26" customFormat="1" ht="15.75" customHeight="1" thickBot="1" x14ac:dyDescent="0.3">
      <c r="A8" s="44"/>
      <c r="B8" s="42"/>
      <c r="C8" s="49">
        <f>SUM(C12:C211)</f>
        <v>134</v>
      </c>
      <c r="D8" s="42"/>
      <c r="H8" s="45">
        <f>+'Γενικές Δαπάνες'!L57</f>
        <v>108800</v>
      </c>
      <c r="I8" s="45"/>
      <c r="J8" s="591"/>
      <c r="K8" s="137" t="s">
        <v>82</v>
      </c>
      <c r="L8" s="138">
        <f>SUM(L11:L211)</f>
        <v>1.0000000000000002</v>
      </c>
      <c r="M8" s="28"/>
      <c r="N8" s="602"/>
      <c r="O8" s="603"/>
      <c r="P8" s="604"/>
      <c r="Q8" s="578"/>
      <c r="R8" s="616"/>
      <c r="S8" s="595"/>
      <c r="T8" s="200">
        <f>SUM(T12:T211)</f>
        <v>0.99999999999999989</v>
      </c>
      <c r="U8" s="28"/>
      <c r="X8" s="177">
        <f>SUM(X12:X211)</f>
        <v>1.0000000000000004</v>
      </c>
      <c r="Z8" s="160" t="s">
        <v>60</v>
      </c>
      <c r="AA8" s="139" t="s">
        <v>62</v>
      </c>
      <c r="AB8" s="139" t="s">
        <v>60</v>
      </c>
      <c r="AC8" s="139" t="s">
        <v>62</v>
      </c>
      <c r="AD8" s="139" t="s">
        <v>60</v>
      </c>
      <c r="AE8" s="139" t="s">
        <v>62</v>
      </c>
      <c r="AF8" s="139" t="s">
        <v>60</v>
      </c>
      <c r="AG8" s="139" t="s">
        <v>62</v>
      </c>
      <c r="AH8" s="139" t="s">
        <v>60</v>
      </c>
      <c r="AI8" s="139" t="s">
        <v>62</v>
      </c>
      <c r="AJ8" s="139" t="s">
        <v>60</v>
      </c>
      <c r="AK8" s="139" t="s">
        <v>62</v>
      </c>
      <c r="AL8" s="139" t="s">
        <v>60</v>
      </c>
      <c r="AM8" s="139" t="s">
        <v>62</v>
      </c>
      <c r="AO8" s="139" t="s">
        <v>113</v>
      </c>
      <c r="AP8" s="161"/>
      <c r="AS8" s="187"/>
      <c r="AV8" s="45"/>
      <c r="AZ8" s="42"/>
      <c r="BA8" s="188"/>
      <c r="BD8" s="186"/>
      <c r="BE8" s="28"/>
      <c r="BF8" s="28"/>
      <c r="BG8" s="28"/>
      <c r="BH8" s="210"/>
      <c r="BI8" s="28"/>
      <c r="BJ8" s="209"/>
      <c r="BK8" s="28"/>
      <c r="BL8" s="28"/>
      <c r="BM8" s="28"/>
      <c r="BN8" s="28"/>
      <c r="BO8" s="28"/>
      <c r="BP8" s="210"/>
      <c r="BQ8" s="28"/>
      <c r="BR8" s="209"/>
      <c r="BS8" s="210"/>
      <c r="BT8" s="28"/>
      <c r="BU8" s="566"/>
      <c r="BV8" s="569"/>
    </row>
    <row r="9" spans="1:74" ht="15.75" customHeight="1" x14ac:dyDescent="0.25">
      <c r="H9" s="52">
        <f>+H7/H8</f>
        <v>1.2316176470588236E-3</v>
      </c>
      <c r="I9" s="53"/>
      <c r="J9" s="591"/>
      <c r="K9" s="45" t="s">
        <v>83</v>
      </c>
      <c r="L9" s="139" t="s">
        <v>107</v>
      </c>
      <c r="N9" s="617" t="s">
        <v>105</v>
      </c>
      <c r="O9" s="618"/>
      <c r="P9" s="618"/>
      <c r="Q9" s="619"/>
      <c r="R9" s="620"/>
      <c r="S9" s="434"/>
      <c r="T9" s="201" t="s">
        <v>107</v>
      </c>
      <c r="V9" s="38" t="s">
        <v>110</v>
      </c>
      <c r="W9" s="38"/>
      <c r="X9" s="178" t="s">
        <v>111</v>
      </c>
      <c r="Z9" s="160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28"/>
      <c r="AO9" s="139" t="s">
        <v>114</v>
      </c>
      <c r="AP9" s="162">
        <f>SUM(AP12:AP211)</f>
        <v>1</v>
      </c>
      <c r="AS9" s="186"/>
      <c r="AT9" s="28"/>
      <c r="AU9" s="28"/>
      <c r="AV9" s="45" t="s">
        <v>64</v>
      </c>
      <c r="AW9" s="28"/>
      <c r="AX9" s="28"/>
      <c r="AY9" s="28"/>
      <c r="BA9" s="159"/>
      <c r="BD9" s="186"/>
      <c r="BH9" s="210"/>
      <c r="BJ9" s="209"/>
      <c r="BP9" s="210"/>
      <c r="BR9" s="209"/>
      <c r="BS9" s="210"/>
      <c r="BU9" s="567"/>
      <c r="BV9" s="570"/>
    </row>
    <row r="10" spans="1:74" ht="19.5" customHeight="1" thickBot="1" x14ac:dyDescent="0.3">
      <c r="A10" s="54"/>
      <c r="H10" s="55"/>
      <c r="I10" s="53"/>
      <c r="J10" s="592"/>
      <c r="K10" s="45" t="s">
        <v>84</v>
      </c>
      <c r="L10" s="140" t="s">
        <v>108</v>
      </c>
      <c r="N10" s="621">
        <f>+Επιχειρήσεις!I12</f>
        <v>0.3</v>
      </c>
      <c r="O10" s="622"/>
      <c r="P10" s="623"/>
      <c r="Q10" s="50">
        <f>IF(Επιχειρήσεις!J12=0,0.00000001,Επιχειρήσεις!J12)</f>
        <v>0.2</v>
      </c>
      <c r="R10" s="51">
        <f>IF(Επιχειρήσεις!K12=0,0.00000001,Επιχειρήσεις!K12)</f>
        <v>0.2</v>
      </c>
      <c r="S10" s="477"/>
      <c r="T10" s="202" t="s">
        <v>109</v>
      </c>
      <c r="U10" s="203"/>
      <c r="V10" s="204" t="s">
        <v>109</v>
      </c>
      <c r="W10" s="203"/>
      <c r="X10" s="205" t="s">
        <v>112</v>
      </c>
      <c r="Z10" s="158"/>
      <c r="AN10" s="28"/>
      <c r="AP10" s="159"/>
      <c r="AS10" s="186"/>
      <c r="AT10" s="28"/>
      <c r="AU10" s="28"/>
      <c r="AV10" s="45" t="s">
        <v>65</v>
      </c>
      <c r="AW10" s="28"/>
      <c r="AX10" s="28"/>
      <c r="AY10" s="28"/>
      <c r="AZ10" s="196">
        <f>SUM(AZ11:AZ211)</f>
        <v>29780</v>
      </c>
      <c r="BA10" s="197">
        <f>SUM(BA12:BA211)</f>
        <v>1.0000000000000009</v>
      </c>
      <c r="BD10" s="186"/>
      <c r="BH10" s="210"/>
      <c r="BJ10" s="209"/>
      <c r="BP10" s="210"/>
      <c r="BR10" s="209"/>
      <c r="BS10" s="210"/>
      <c r="BU10" s="568"/>
      <c r="BV10" s="571"/>
    </row>
    <row r="11" spans="1:74" ht="15.75" customHeight="1" x14ac:dyDescent="0.25">
      <c r="A11" s="56"/>
      <c r="B11" s="57"/>
      <c r="C11" s="58"/>
      <c r="D11" s="59"/>
      <c r="F11" s="60"/>
      <c r="H11" s="61"/>
      <c r="J11" s="141"/>
      <c r="K11" s="62"/>
      <c r="L11" s="63"/>
      <c r="N11" s="64"/>
      <c r="O11" s="65"/>
      <c r="P11" s="66"/>
      <c r="Q11" s="67"/>
      <c r="R11" s="66"/>
      <c r="S11" s="68"/>
      <c r="T11" s="142"/>
      <c r="V11" s="142"/>
      <c r="W11" s="28"/>
      <c r="X11" s="179"/>
      <c r="Z11" s="163"/>
      <c r="AA11" s="70"/>
      <c r="AB11" s="71"/>
      <c r="AC11" s="70"/>
      <c r="AD11" s="72"/>
      <c r="AE11" s="73"/>
      <c r="AF11" s="72"/>
      <c r="AG11" s="73"/>
      <c r="AH11" s="72"/>
      <c r="AI11" s="73"/>
      <c r="AJ11" s="71"/>
      <c r="AK11" s="73"/>
      <c r="AL11" s="71"/>
      <c r="AM11" s="73"/>
      <c r="AN11" s="28"/>
      <c r="AO11" s="74"/>
      <c r="AP11" s="164"/>
      <c r="AS11" s="163"/>
      <c r="AT11" s="75"/>
      <c r="AU11" s="75"/>
      <c r="AV11" s="75"/>
      <c r="AW11" s="75"/>
      <c r="AX11" s="75"/>
      <c r="AY11" s="75"/>
      <c r="AZ11" s="69"/>
      <c r="BA11" s="189"/>
      <c r="BD11" s="225"/>
      <c r="BE11" s="76"/>
      <c r="BF11" s="76"/>
      <c r="BG11" s="76"/>
      <c r="BH11" s="214"/>
      <c r="BJ11" s="213"/>
      <c r="BK11" s="76"/>
      <c r="BL11" s="76"/>
      <c r="BM11" s="76"/>
      <c r="BN11" s="76"/>
      <c r="BO11" s="76"/>
      <c r="BP11" s="214"/>
      <c r="BR11" s="213"/>
      <c r="BS11" s="214"/>
      <c r="BU11" s="221"/>
      <c r="BV11" s="226"/>
    </row>
    <row r="12" spans="1:74" x14ac:dyDescent="0.25">
      <c r="A12" s="77">
        <v>1</v>
      </c>
      <c r="B12" s="78" t="str">
        <f>+Επιχειρήσεις!B16</f>
        <v>Α</v>
      </c>
      <c r="C12" s="79">
        <f>+Επιχειρήσεις!C16</f>
        <v>1</v>
      </c>
      <c r="D12" s="80" t="str">
        <f>+Επιχειρήσεις!D16</f>
        <v>ΕΠΑΓΓΕΛΜΑΤΙΑΣ</v>
      </c>
      <c r="F12" s="81">
        <f>+Επιχειρήσεις!F16</f>
        <v>2</v>
      </c>
      <c r="H12" s="82">
        <f>IF(Επιχειρήσεις!H16&gt;1,1,0)</f>
        <v>1</v>
      </c>
      <c r="J12" s="143">
        <f>+Επιχειρήσεις!H16</f>
        <v>3764</v>
      </c>
      <c r="K12" s="83">
        <f t="shared" ref="K12:K43" si="0">IF(F12=2,J12*7,J12*2)</f>
        <v>26348</v>
      </c>
      <c r="L12" s="84">
        <f t="shared" ref="L12:L43" si="1">+K12/$L$7</f>
        <v>6.4168757890799132E-3</v>
      </c>
      <c r="N12" s="85">
        <f>+Επιχειρήσεις!I16</f>
        <v>0</v>
      </c>
      <c r="O12" s="86">
        <f t="shared" ref="O12:O43" si="2">$N$10*N12</f>
        <v>0</v>
      </c>
      <c r="P12" s="87">
        <f t="shared" ref="P12:P43" si="3">IF(N12&gt;0,K12*O12,0)</f>
        <v>0</v>
      </c>
      <c r="Q12" s="88">
        <f>IF(Επιχειρήσεις!J16=1,(K12*$Q$10),0)</f>
        <v>0</v>
      </c>
      <c r="R12" s="87">
        <f>IF(Επιχειρήσεις!K16=1,(K12*$R$10),0)</f>
        <v>0</v>
      </c>
      <c r="S12" s="89">
        <f>SUM(P12:R12)</f>
        <v>0</v>
      </c>
      <c r="T12" s="144">
        <f t="shared" ref="T12:T43" si="4">+S12/$T$7</f>
        <v>0</v>
      </c>
      <c r="V12" s="145">
        <f t="shared" ref="V12:V43" si="5">+K12+S12</f>
        <v>26348</v>
      </c>
      <c r="W12" s="28"/>
      <c r="X12" s="180">
        <f>+V12/$X$7</f>
        <v>4.4588243277706337E-3</v>
      </c>
      <c r="Z12" s="165">
        <f>IF(Επιχειρήσεις!$M16=1,1,0)</f>
        <v>1</v>
      </c>
      <c r="AA12" s="91">
        <f t="shared" ref="AA12:AA43" si="6">IF($F12=1,4*$Z12,12*$Z12)</f>
        <v>12</v>
      </c>
      <c r="AB12" s="92">
        <f>IF(Επιχειρήσεις!$N16=1,1,0)</f>
        <v>1</v>
      </c>
      <c r="AC12" s="91">
        <f t="shared" ref="AC12:AC43" si="7">IF($F12=1,12*$AB12,0)</f>
        <v>0</v>
      </c>
      <c r="AD12" s="92">
        <f>IF(Επιχειρήσεις!$O16=1,1,0)</f>
        <v>0</v>
      </c>
      <c r="AE12" s="91">
        <f t="shared" ref="AE12:AE43" si="8">IF($F12=1,4*$AD12,0)</f>
        <v>0</v>
      </c>
      <c r="AF12" s="92">
        <f>IF(Επιχειρήσεις!$P16=1,1,0)</f>
        <v>0</v>
      </c>
      <c r="AG12" s="91">
        <f t="shared" ref="AG12:AG43" si="9">IF($F12=1,4*$AF12,0)</f>
        <v>0</v>
      </c>
      <c r="AH12" s="93">
        <f>IF(Επιχειρήσεις!$Q16=1,1,0)</f>
        <v>0</v>
      </c>
      <c r="AI12" s="91">
        <f t="shared" ref="AI12:AI43" si="10">IF($F12=1,12*$AH12,0)</f>
        <v>0</v>
      </c>
      <c r="AJ12" s="92">
        <f>IF(Επιχειρήσεις!$R16=1,1,0)</f>
        <v>0</v>
      </c>
      <c r="AK12" s="91">
        <f t="shared" ref="AK12:AK43" si="11">IF($F12=1,12*$AJ12,0)</f>
        <v>0</v>
      </c>
      <c r="AL12" s="90">
        <f>IF(Επιχειρήσεις!$M16=1,1,0)</f>
        <v>1</v>
      </c>
      <c r="AM12" s="91">
        <f t="shared" ref="AM12:AM43" si="12">IF($F12=1,4*$Z12,12*$Z12)</f>
        <v>12</v>
      </c>
      <c r="AN12" s="28"/>
      <c r="AO12" s="94">
        <f t="shared" ref="AO12:AO43" si="13">(SUM(Z12:AM12)+(C12))</f>
        <v>28</v>
      </c>
      <c r="AP12" s="166">
        <f t="shared" ref="AP12:AP76" si="14">+AO12/$AO$7</f>
        <v>7.6273494960501223E-3</v>
      </c>
      <c r="AS12" s="190">
        <f>+Επιχειρήσεις!U16</f>
        <v>60</v>
      </c>
      <c r="AT12" s="96">
        <f>+Επιχειρήσεις!V16</f>
        <v>1</v>
      </c>
      <c r="AU12" s="96">
        <f>+Επιχειρήσεις!W16</f>
        <v>0</v>
      </c>
      <c r="AV12" s="96">
        <f>IF($AT12=1,$AS12*12,$AS12*6)</f>
        <v>720</v>
      </c>
      <c r="AW12" s="96">
        <f>IF($AT12=1,$AS12*12,$AS12*6)</f>
        <v>720</v>
      </c>
      <c r="AX12" s="96">
        <f>IF($AT12=1,$AS12*12,$AS12*6)</f>
        <v>720</v>
      </c>
      <c r="AY12" s="96">
        <f>+AV12*Επιχειρήσεις!X16</f>
        <v>1440</v>
      </c>
      <c r="AZ12" s="95">
        <f>SUM(AS12:AY12)</f>
        <v>3661</v>
      </c>
      <c r="BA12" s="191">
        <f t="shared" ref="BA12:BA43" si="15">+AZ12/$AZ$10</f>
        <v>0.12293485560779047</v>
      </c>
      <c r="BD12" s="227">
        <f>+X12</f>
        <v>4.4588243277706337E-3</v>
      </c>
      <c r="BE12" s="144">
        <f>+ΥΠΟΛΟΓΙΣΜΟΙ!AP12</f>
        <v>7.6273494960501223E-3</v>
      </c>
      <c r="BF12" s="144">
        <f>+BA12</f>
        <v>0.12293485560779047</v>
      </c>
      <c r="BG12" s="144">
        <f>AVERAGE(BD12:BF12)</f>
        <v>4.5007009810537076E-2</v>
      </c>
      <c r="BH12" s="216">
        <f>ROUND($BH$7*BG12,2)</f>
        <v>2376.37</v>
      </c>
      <c r="BJ12" s="215">
        <f>+X12</f>
        <v>4.4588243277706337E-3</v>
      </c>
      <c r="BK12" s="144">
        <f>+AP12</f>
        <v>7.6273494960501223E-3</v>
      </c>
      <c r="BL12" s="144">
        <f>AVERAGE(BI12:BK12)</f>
        <v>6.0430869119103784E-3</v>
      </c>
      <c r="BM12" s="217">
        <f>ROUND($BM$7*BL12,2)</f>
        <v>455.65</v>
      </c>
      <c r="BN12" s="144">
        <f>+BF12</f>
        <v>0.12293485560779047</v>
      </c>
      <c r="BO12" s="217">
        <f>ROUND($BO$7*BN12,2)</f>
        <v>1352.28</v>
      </c>
      <c r="BP12" s="216">
        <f>+BO12+BM12</f>
        <v>1807.9299999999998</v>
      </c>
      <c r="BR12" s="215">
        <f>+BG12</f>
        <v>4.5007009810537076E-2</v>
      </c>
      <c r="BS12" s="216">
        <f>ROUND($BS$7*BR12,2)</f>
        <v>1008.16</v>
      </c>
      <c r="BU12" s="222">
        <f>+BS12+BH12</f>
        <v>3384.5299999999997</v>
      </c>
      <c r="BV12" s="228">
        <f>+BS12+BP12</f>
        <v>2816.0899999999997</v>
      </c>
    </row>
    <row r="13" spans="1:74" x14ac:dyDescent="0.25">
      <c r="A13" s="77">
        <v>2</v>
      </c>
      <c r="B13" s="78" t="str">
        <f>+Επιχειρήσεις!B17</f>
        <v>Α</v>
      </c>
      <c r="C13" s="79">
        <f>+Επιχειρήσεις!C17</f>
        <v>1</v>
      </c>
      <c r="D13" s="80" t="str">
        <f>+Επιχειρήσεις!D17</f>
        <v>ΕΠΑΓΓΕΛΜΑΤΙΑΣ</v>
      </c>
      <c r="F13" s="81">
        <f>+Επιχειρήσεις!F17</f>
        <v>1</v>
      </c>
      <c r="H13" s="82">
        <f>IF(Επιχειρήσεις!H17&gt;1,1,0)</f>
        <v>1</v>
      </c>
      <c r="J13" s="143">
        <f>+Επιχειρήσεις!H17</f>
        <v>250</v>
      </c>
      <c r="K13" s="83">
        <f t="shared" si="0"/>
        <v>500</v>
      </c>
      <c r="L13" s="84">
        <f t="shared" si="1"/>
        <v>1.2177159156444348E-4</v>
      </c>
      <c r="N13" s="97">
        <f>+Επιχειρήσεις!I17</f>
        <v>1</v>
      </c>
      <c r="O13" s="86">
        <f t="shared" si="2"/>
        <v>0.3</v>
      </c>
      <c r="P13" s="87">
        <f t="shared" si="3"/>
        <v>150</v>
      </c>
      <c r="Q13" s="88">
        <f>IF(Επιχειρήσεις!J17=1,(K13*$Q$10),0)</f>
        <v>0</v>
      </c>
      <c r="R13" s="87">
        <f>IF(Επιχειρήσεις!K17=1,(K13*$R$10),0)</f>
        <v>100</v>
      </c>
      <c r="S13" s="89">
        <f t="shared" ref="S13:S76" si="16">SUM(P13:R13)</f>
        <v>250</v>
      </c>
      <c r="T13" s="144">
        <f t="shared" si="4"/>
        <v>1.3864756509919125E-4</v>
      </c>
      <c r="V13" s="145">
        <f t="shared" si="5"/>
        <v>750</v>
      </c>
      <c r="W13" s="28"/>
      <c r="X13" s="180">
        <f t="shared" ref="X13:X76" si="17">+V13/$X$7</f>
        <v>1.2692114186382174E-4</v>
      </c>
      <c r="Z13" s="165">
        <f>IF(Επιχειρήσεις!$M17=1,1,0)</f>
        <v>1</v>
      </c>
      <c r="AA13" s="91">
        <f t="shared" si="6"/>
        <v>4</v>
      </c>
      <c r="AB13" s="92">
        <f>IF(Επιχειρήσεις!$N17=1,1,0)</f>
        <v>1</v>
      </c>
      <c r="AC13" s="91">
        <f t="shared" si="7"/>
        <v>12</v>
      </c>
      <c r="AD13" s="92">
        <f>IF(Επιχειρήσεις!$O17=1,1,0)</f>
        <v>1</v>
      </c>
      <c r="AE13" s="91">
        <f t="shared" si="8"/>
        <v>4</v>
      </c>
      <c r="AF13" s="92">
        <f>IF(Επιχειρήσεις!$P17=1,1,0)</f>
        <v>0</v>
      </c>
      <c r="AG13" s="91">
        <f t="shared" si="9"/>
        <v>0</v>
      </c>
      <c r="AH13" s="93">
        <f>IF(Επιχειρήσεις!$Q17=1,1,0)</f>
        <v>0</v>
      </c>
      <c r="AI13" s="91">
        <f t="shared" si="10"/>
        <v>0</v>
      </c>
      <c r="AJ13" s="92">
        <f>IF(Επιχειρήσεις!$R17=1,1,0)</f>
        <v>1</v>
      </c>
      <c r="AK13" s="91">
        <f t="shared" si="11"/>
        <v>12</v>
      </c>
      <c r="AL13" s="90">
        <f>IF(Επιχειρήσεις!$M17=1,1,0)</f>
        <v>1</v>
      </c>
      <c r="AM13" s="91">
        <f t="shared" si="12"/>
        <v>4</v>
      </c>
      <c r="AN13" s="28"/>
      <c r="AO13" s="94">
        <f t="shared" si="13"/>
        <v>42</v>
      </c>
      <c r="AP13" s="166">
        <f t="shared" si="14"/>
        <v>1.1441024244075185E-2</v>
      </c>
      <c r="AS13" s="190">
        <f>+Επιχειρήσεις!U17</f>
        <v>2</v>
      </c>
      <c r="AT13" s="96">
        <f>+Επιχειρήσεις!V17</f>
        <v>1</v>
      </c>
      <c r="AU13" s="96">
        <f>+Επιχειρήσεις!W17</f>
        <v>0</v>
      </c>
      <c r="AV13" s="96">
        <f t="shared" ref="AV13:AX44" si="18">IF($AT13=1,$AS13*12,$AS13*6)</f>
        <v>24</v>
      </c>
      <c r="AW13" s="96">
        <f t="shared" si="18"/>
        <v>24</v>
      </c>
      <c r="AX13" s="96">
        <f t="shared" si="18"/>
        <v>24</v>
      </c>
      <c r="AY13" s="96">
        <f>+AV13*Επιχειρήσεις!X17</f>
        <v>72</v>
      </c>
      <c r="AZ13" s="95">
        <f t="shared" ref="AZ13:AZ76" si="19">SUM(AS13:AY13)</f>
        <v>147</v>
      </c>
      <c r="BA13" s="191">
        <f t="shared" si="15"/>
        <v>4.9361987911349901E-3</v>
      </c>
      <c r="BD13" s="227">
        <f t="shared" ref="BD13:BD76" si="20">+X13</f>
        <v>1.2692114186382174E-4</v>
      </c>
      <c r="BE13" s="144">
        <f>+ΥΠΟΛΟΓΙΣΜΟΙ!AP13</f>
        <v>1.1441024244075185E-2</v>
      </c>
      <c r="BF13" s="144">
        <f t="shared" ref="BF13:BF76" si="21">+BA13</f>
        <v>4.9361987911349901E-3</v>
      </c>
      <c r="BG13" s="144">
        <f t="shared" ref="BG13:BG76" si="22">AVERAGE(BD13:BF13)</f>
        <v>5.501381392357999E-3</v>
      </c>
      <c r="BH13" s="216">
        <f t="shared" ref="BH13:BH76" si="23">ROUND($BH$7*BG13,2)</f>
        <v>290.47000000000003</v>
      </c>
      <c r="BJ13" s="215">
        <f t="shared" ref="BJ13:BJ76" si="24">+X13</f>
        <v>1.2692114186382174E-4</v>
      </c>
      <c r="BK13" s="144">
        <f t="shared" ref="BK13:BK76" si="25">+AP13</f>
        <v>1.1441024244075185E-2</v>
      </c>
      <c r="BL13" s="144">
        <f t="shared" ref="BL13:BL76" si="26">AVERAGE(BI13:BK13)</f>
        <v>5.783972692969503E-3</v>
      </c>
      <c r="BM13" s="217">
        <f t="shared" ref="BM13:BM76" si="27">ROUND($BM$7*BL13,2)</f>
        <v>436.11</v>
      </c>
      <c r="BN13" s="144">
        <f t="shared" ref="BN13:BN76" si="28">+BF13</f>
        <v>4.9361987911349901E-3</v>
      </c>
      <c r="BO13" s="217">
        <f t="shared" ref="BO13:BO76" si="29">ROUND($BO$7*BN13,2)</f>
        <v>54.3</v>
      </c>
      <c r="BP13" s="216">
        <f t="shared" ref="BP13:BP76" si="30">+BO13+BM13</f>
        <v>490.41</v>
      </c>
      <c r="BR13" s="215">
        <f t="shared" ref="BR13:BR76" si="31">+BG13</f>
        <v>5.501381392357999E-3</v>
      </c>
      <c r="BS13" s="216">
        <f t="shared" ref="BS13:BS76" si="32">ROUND($BS$7*BR13,2)</f>
        <v>123.23</v>
      </c>
      <c r="BU13" s="222">
        <f t="shared" ref="BU13:BU76" si="33">+BS13+BH13</f>
        <v>413.70000000000005</v>
      </c>
      <c r="BV13" s="228">
        <f t="shared" ref="BV13:BV76" si="34">+BS13+BP13</f>
        <v>613.64</v>
      </c>
    </row>
    <row r="14" spans="1:74" x14ac:dyDescent="0.25">
      <c r="A14" s="77">
        <v>3</v>
      </c>
      <c r="B14" s="78" t="str">
        <f>+Επιχειρήσεις!B18</f>
        <v>Α</v>
      </c>
      <c r="C14" s="79">
        <f>+Επιχειρήσεις!C18</f>
        <v>1</v>
      </c>
      <c r="D14" s="80" t="str">
        <f>+Επιχειρήσεις!D18</f>
        <v>ΕΠΑΓΓΕΛΜΑΤΙΑΣ</v>
      </c>
      <c r="F14" s="81">
        <f>+Επιχειρήσεις!F18</f>
        <v>3</v>
      </c>
      <c r="H14" s="82">
        <f>IF(Επιχειρήσεις!H18&gt;1,1,0)</f>
        <v>1</v>
      </c>
      <c r="J14" s="143">
        <f>+Επιχειρήσεις!H18</f>
        <v>800</v>
      </c>
      <c r="K14" s="83">
        <f t="shared" si="0"/>
        <v>1600</v>
      </c>
      <c r="L14" s="84">
        <f t="shared" si="1"/>
        <v>3.8966909300621914E-4</v>
      </c>
      <c r="N14" s="97">
        <f>+Επιχειρήσεις!I18</f>
        <v>2</v>
      </c>
      <c r="O14" s="86">
        <f t="shared" si="2"/>
        <v>0.6</v>
      </c>
      <c r="P14" s="87">
        <f t="shared" si="3"/>
        <v>960</v>
      </c>
      <c r="Q14" s="88">
        <f>IF(Επιχειρήσεις!J18=1,(K14*$Q$10),0)</f>
        <v>320</v>
      </c>
      <c r="R14" s="87">
        <f>IF(Επιχειρήσεις!K18=1,(K14*$R$10),0)</f>
        <v>320</v>
      </c>
      <c r="S14" s="89">
        <f t="shared" si="16"/>
        <v>1600</v>
      </c>
      <c r="T14" s="144">
        <f t="shared" si="4"/>
        <v>8.8734441663482395E-4</v>
      </c>
      <c r="V14" s="145">
        <f t="shared" si="5"/>
        <v>3200</v>
      </c>
      <c r="W14" s="28"/>
      <c r="X14" s="180">
        <f t="shared" si="17"/>
        <v>5.4153020528563943E-4</v>
      </c>
      <c r="Z14" s="165">
        <f>IF(Επιχειρήσεις!$M18=1,1,0)</f>
        <v>1</v>
      </c>
      <c r="AA14" s="91">
        <f t="shared" si="6"/>
        <v>12</v>
      </c>
      <c r="AB14" s="92">
        <f>IF(Επιχειρήσεις!$N18=1,1,0)</f>
        <v>1</v>
      </c>
      <c r="AC14" s="91">
        <f t="shared" si="7"/>
        <v>0</v>
      </c>
      <c r="AD14" s="92">
        <f>IF(Επιχειρήσεις!$O18=1,1,0)</f>
        <v>1</v>
      </c>
      <c r="AE14" s="91">
        <f t="shared" si="8"/>
        <v>0</v>
      </c>
      <c r="AF14" s="92">
        <f>IF(Επιχειρήσεις!$P18=1,1,0)</f>
        <v>0</v>
      </c>
      <c r="AG14" s="91">
        <f t="shared" si="9"/>
        <v>0</v>
      </c>
      <c r="AH14" s="93">
        <f>IF(Επιχειρήσεις!$Q18=1,1,0)</f>
        <v>0</v>
      </c>
      <c r="AI14" s="91">
        <f t="shared" si="10"/>
        <v>0</v>
      </c>
      <c r="AJ14" s="92">
        <f>IF(Επιχειρήσεις!$R18=1,1,0)</f>
        <v>1</v>
      </c>
      <c r="AK14" s="91">
        <f t="shared" si="11"/>
        <v>0</v>
      </c>
      <c r="AL14" s="90">
        <f>IF(Επιχειρήσεις!$M18=1,1,0)</f>
        <v>1</v>
      </c>
      <c r="AM14" s="91">
        <f t="shared" si="12"/>
        <v>12</v>
      </c>
      <c r="AN14" s="28"/>
      <c r="AO14" s="94">
        <f t="shared" si="13"/>
        <v>30</v>
      </c>
      <c r="AP14" s="166">
        <f t="shared" si="14"/>
        <v>8.1721601743394174E-3</v>
      </c>
      <c r="AS14" s="190">
        <f>+Επιχειρήσεις!U18</f>
        <v>4</v>
      </c>
      <c r="AT14" s="96">
        <f>+Επιχειρήσεις!V18</f>
        <v>1</v>
      </c>
      <c r="AU14" s="96">
        <f>+Επιχειρήσεις!W18</f>
        <v>0</v>
      </c>
      <c r="AV14" s="96">
        <f t="shared" si="18"/>
        <v>48</v>
      </c>
      <c r="AW14" s="96">
        <f t="shared" si="18"/>
        <v>48</v>
      </c>
      <c r="AX14" s="96">
        <f t="shared" si="18"/>
        <v>48</v>
      </c>
      <c r="AY14" s="96">
        <f>+AV14*Επιχειρήσεις!X18</f>
        <v>96</v>
      </c>
      <c r="AZ14" s="95">
        <f t="shared" si="19"/>
        <v>245</v>
      </c>
      <c r="BA14" s="191">
        <f t="shared" si="15"/>
        <v>8.226997985224983E-3</v>
      </c>
      <c r="BD14" s="227">
        <f t="shared" si="20"/>
        <v>5.4153020528563943E-4</v>
      </c>
      <c r="BE14" s="144">
        <f>+ΥΠΟΛΟΓΙΣΜΟΙ!AP14</f>
        <v>8.1721601743394174E-3</v>
      </c>
      <c r="BF14" s="144">
        <f t="shared" si="21"/>
        <v>8.226997985224983E-3</v>
      </c>
      <c r="BG14" s="144">
        <f t="shared" si="22"/>
        <v>5.6468961216166805E-3</v>
      </c>
      <c r="BH14" s="216">
        <f t="shared" si="23"/>
        <v>298.16000000000003</v>
      </c>
      <c r="BJ14" s="215">
        <f t="shared" si="24"/>
        <v>5.4153020528563943E-4</v>
      </c>
      <c r="BK14" s="144">
        <f t="shared" si="25"/>
        <v>8.1721601743394174E-3</v>
      </c>
      <c r="BL14" s="144">
        <f t="shared" si="26"/>
        <v>4.3568451898125284E-3</v>
      </c>
      <c r="BM14" s="217">
        <f t="shared" si="27"/>
        <v>328.51</v>
      </c>
      <c r="BN14" s="144">
        <f t="shared" si="28"/>
        <v>8.226997985224983E-3</v>
      </c>
      <c r="BO14" s="217">
        <f t="shared" si="29"/>
        <v>90.5</v>
      </c>
      <c r="BP14" s="216">
        <f t="shared" si="30"/>
        <v>419.01</v>
      </c>
      <c r="BR14" s="215">
        <f t="shared" si="31"/>
        <v>5.6468961216166805E-3</v>
      </c>
      <c r="BS14" s="216">
        <f t="shared" si="32"/>
        <v>126.49</v>
      </c>
      <c r="BU14" s="222">
        <f t="shared" si="33"/>
        <v>424.65000000000003</v>
      </c>
      <c r="BV14" s="228">
        <f t="shared" si="34"/>
        <v>545.5</v>
      </c>
    </row>
    <row r="15" spans="1:74" x14ac:dyDescent="0.25">
      <c r="A15" s="77">
        <v>4</v>
      </c>
      <c r="B15" s="78" t="str">
        <f>+Επιχειρήσεις!B19</f>
        <v>Α</v>
      </c>
      <c r="C15" s="79">
        <f>+Επιχειρήσεις!C19</f>
        <v>1</v>
      </c>
      <c r="D15" s="80" t="str">
        <f>+Επιχειρήσεις!D19</f>
        <v>ΕΠΑΓΓΕΛΜΑΤΙΑΣ</v>
      </c>
      <c r="F15" s="81">
        <f>+Επιχειρήσεις!F19</f>
        <v>1</v>
      </c>
      <c r="H15" s="82">
        <f>IF(Επιχειρήσεις!H19&gt;1,1,0)</f>
        <v>1</v>
      </c>
      <c r="J15" s="143">
        <f>+Επιχειρήσεις!H19</f>
        <v>400</v>
      </c>
      <c r="K15" s="83">
        <f t="shared" si="0"/>
        <v>800</v>
      </c>
      <c r="L15" s="84">
        <f t="shared" si="1"/>
        <v>1.9483454650310957E-4</v>
      </c>
      <c r="N15" s="97">
        <f>+Επιχειρήσεις!I19</f>
        <v>1</v>
      </c>
      <c r="O15" s="86">
        <f t="shared" si="2"/>
        <v>0.3</v>
      </c>
      <c r="P15" s="87">
        <f t="shared" si="3"/>
        <v>240</v>
      </c>
      <c r="Q15" s="88">
        <f>IF(Επιχειρήσεις!J19=1,(K15*$Q$10),0)</f>
        <v>0</v>
      </c>
      <c r="R15" s="87">
        <f>IF(Επιχειρήσεις!K19=1,(K15*$R$10),0)</f>
        <v>160</v>
      </c>
      <c r="S15" s="89">
        <f t="shared" si="16"/>
        <v>400</v>
      </c>
      <c r="T15" s="144">
        <f t="shared" si="4"/>
        <v>2.2183610415870599E-4</v>
      </c>
      <c r="V15" s="145">
        <f t="shared" si="5"/>
        <v>1200</v>
      </c>
      <c r="W15" s="28"/>
      <c r="X15" s="180">
        <f t="shared" si="17"/>
        <v>2.0307382698211477E-4</v>
      </c>
      <c r="Z15" s="165">
        <f>IF(Επιχειρήσεις!$M19=1,1,0)</f>
        <v>1</v>
      </c>
      <c r="AA15" s="91">
        <f t="shared" si="6"/>
        <v>4</v>
      </c>
      <c r="AB15" s="92">
        <f>IF(Επιχειρήσεις!$N19=1,1,0)</f>
        <v>1</v>
      </c>
      <c r="AC15" s="91">
        <f t="shared" si="7"/>
        <v>12</v>
      </c>
      <c r="AD15" s="92">
        <f>IF(Επιχειρήσεις!$O19=1,1,0)</f>
        <v>0</v>
      </c>
      <c r="AE15" s="91">
        <f t="shared" si="8"/>
        <v>0</v>
      </c>
      <c r="AF15" s="92">
        <f>IF(Επιχειρήσεις!$P19=1,1,0)</f>
        <v>0</v>
      </c>
      <c r="AG15" s="91">
        <f t="shared" si="9"/>
        <v>0</v>
      </c>
      <c r="AH15" s="93">
        <f>IF(Επιχειρήσεις!$Q19=1,1,0)</f>
        <v>0</v>
      </c>
      <c r="AI15" s="91">
        <f t="shared" si="10"/>
        <v>0</v>
      </c>
      <c r="AJ15" s="92">
        <f>IF(Επιχειρήσεις!$R19=1,1,0)</f>
        <v>1</v>
      </c>
      <c r="AK15" s="91">
        <f t="shared" si="11"/>
        <v>12</v>
      </c>
      <c r="AL15" s="90">
        <f>IF(Επιχειρήσεις!$M19=1,1,0)</f>
        <v>1</v>
      </c>
      <c r="AM15" s="91">
        <f t="shared" si="12"/>
        <v>4</v>
      </c>
      <c r="AN15" s="28"/>
      <c r="AO15" s="94">
        <f t="shared" si="13"/>
        <v>37</v>
      </c>
      <c r="AP15" s="166">
        <f t="shared" si="14"/>
        <v>1.0078997548351948E-2</v>
      </c>
      <c r="AS15" s="190">
        <f>+Επιχειρήσεις!U19</f>
        <v>7</v>
      </c>
      <c r="AT15" s="96">
        <f>+Επιχειρήσεις!V19</f>
        <v>1</v>
      </c>
      <c r="AU15" s="96">
        <f>+Επιχειρήσεις!W19</f>
        <v>0</v>
      </c>
      <c r="AV15" s="96">
        <f t="shared" si="18"/>
        <v>84</v>
      </c>
      <c r="AW15" s="96">
        <f t="shared" si="18"/>
        <v>84</v>
      </c>
      <c r="AX15" s="96">
        <f t="shared" si="18"/>
        <v>84</v>
      </c>
      <c r="AY15" s="96">
        <f>+AV15*Επιχειρήσεις!X19</f>
        <v>0</v>
      </c>
      <c r="AZ15" s="95">
        <f t="shared" si="19"/>
        <v>260</v>
      </c>
      <c r="BA15" s="191">
        <f t="shared" si="15"/>
        <v>8.7306917394224318E-3</v>
      </c>
      <c r="BD15" s="227">
        <f t="shared" si="20"/>
        <v>2.0307382698211477E-4</v>
      </c>
      <c r="BE15" s="144">
        <f>+ΥΠΟΛΟΓΙΣΜΟΙ!AP15</f>
        <v>1.0078997548351948E-2</v>
      </c>
      <c r="BF15" s="144">
        <f t="shared" si="21"/>
        <v>8.7306917394224318E-3</v>
      </c>
      <c r="BG15" s="144">
        <f t="shared" si="22"/>
        <v>6.3375877049188312E-3</v>
      </c>
      <c r="BH15" s="216">
        <f t="shared" si="23"/>
        <v>334.62</v>
      </c>
      <c r="BJ15" s="215">
        <f t="shared" si="24"/>
        <v>2.0307382698211477E-4</v>
      </c>
      <c r="BK15" s="144">
        <f t="shared" si="25"/>
        <v>1.0078997548351948E-2</v>
      </c>
      <c r="BL15" s="144">
        <f t="shared" si="26"/>
        <v>5.1410356876670314E-3</v>
      </c>
      <c r="BM15" s="217">
        <f t="shared" si="27"/>
        <v>387.63</v>
      </c>
      <c r="BN15" s="144">
        <f t="shared" si="28"/>
        <v>8.7306917394224318E-3</v>
      </c>
      <c r="BO15" s="217">
        <f t="shared" si="29"/>
        <v>96.04</v>
      </c>
      <c r="BP15" s="216">
        <f t="shared" si="30"/>
        <v>483.67</v>
      </c>
      <c r="BR15" s="215">
        <f t="shared" si="31"/>
        <v>6.3375877049188312E-3</v>
      </c>
      <c r="BS15" s="216">
        <f t="shared" si="32"/>
        <v>141.96</v>
      </c>
      <c r="BU15" s="222">
        <f t="shared" si="33"/>
        <v>476.58000000000004</v>
      </c>
      <c r="BV15" s="228">
        <f t="shared" si="34"/>
        <v>625.63</v>
      </c>
    </row>
    <row r="16" spans="1:74" x14ac:dyDescent="0.25">
      <c r="A16" s="77">
        <v>5</v>
      </c>
      <c r="B16" s="78" t="str">
        <f>+Επιχειρήσεις!B20</f>
        <v>Α</v>
      </c>
      <c r="C16" s="79">
        <f>+Επιχειρήσεις!C20</f>
        <v>1</v>
      </c>
      <c r="D16" s="80" t="str">
        <f>+Επιχειρήσεις!D20</f>
        <v>ΕΠΑΓΓΕΛΜΑΤΙΑΣ</v>
      </c>
      <c r="F16" s="81">
        <f>+Επιχειρήσεις!F20</f>
        <v>1</v>
      </c>
      <c r="H16" s="82">
        <f>IF(Επιχειρήσεις!H20&gt;1,1,0)</f>
        <v>1</v>
      </c>
      <c r="J16" s="143">
        <f>+Επιχειρήσεις!H20</f>
        <v>20</v>
      </c>
      <c r="K16" s="83">
        <f t="shared" si="0"/>
        <v>40</v>
      </c>
      <c r="L16" s="84">
        <f t="shared" si="1"/>
        <v>9.7417273251554782E-6</v>
      </c>
      <c r="N16" s="97">
        <f>+Επιχειρήσεις!I20</f>
        <v>0</v>
      </c>
      <c r="O16" s="86">
        <f t="shared" si="2"/>
        <v>0</v>
      </c>
      <c r="P16" s="87">
        <f t="shared" si="3"/>
        <v>0</v>
      </c>
      <c r="Q16" s="88">
        <f>IF(Επιχειρήσεις!J20=1,(K16*$Q$10),0)</f>
        <v>0</v>
      </c>
      <c r="R16" s="87">
        <f>IF(Επιχειρήσεις!K20=1,(K16*$R$10),0)</f>
        <v>8</v>
      </c>
      <c r="S16" s="89">
        <f t="shared" si="16"/>
        <v>8</v>
      </c>
      <c r="T16" s="144">
        <f t="shared" si="4"/>
        <v>4.4367220831741195E-6</v>
      </c>
      <c r="V16" s="145">
        <f t="shared" si="5"/>
        <v>48</v>
      </c>
      <c r="W16" s="28"/>
      <c r="X16" s="180">
        <f t="shared" si="17"/>
        <v>8.1229530792845909E-6</v>
      </c>
      <c r="Z16" s="165">
        <f>IF(Επιχειρήσεις!$M20=1,1,0)</f>
        <v>0</v>
      </c>
      <c r="AA16" s="91">
        <f t="shared" si="6"/>
        <v>0</v>
      </c>
      <c r="AB16" s="92">
        <f>IF(Επιχειρήσεις!$N20=1,1,0)</f>
        <v>0</v>
      </c>
      <c r="AC16" s="91">
        <f t="shared" si="7"/>
        <v>0</v>
      </c>
      <c r="AD16" s="92">
        <f>IF(Επιχειρήσεις!$O20=1,1,0)</f>
        <v>0</v>
      </c>
      <c r="AE16" s="91">
        <f t="shared" si="8"/>
        <v>0</v>
      </c>
      <c r="AF16" s="92">
        <f>IF(Επιχειρήσεις!$P20=1,1,0)</f>
        <v>0</v>
      </c>
      <c r="AG16" s="91">
        <f t="shared" si="9"/>
        <v>0</v>
      </c>
      <c r="AH16" s="93">
        <f>IF(Επιχειρήσεις!$Q20=1,1,0)</f>
        <v>0</v>
      </c>
      <c r="AI16" s="91">
        <f t="shared" si="10"/>
        <v>0</v>
      </c>
      <c r="AJ16" s="92">
        <f>IF(Επιχειρήσεις!$R20=1,1,0)</f>
        <v>1</v>
      </c>
      <c r="AK16" s="91">
        <f t="shared" si="11"/>
        <v>12</v>
      </c>
      <c r="AL16" s="90">
        <f>IF(Επιχειρήσεις!$M20=1,1,0)</f>
        <v>0</v>
      </c>
      <c r="AM16" s="91">
        <f t="shared" si="12"/>
        <v>0</v>
      </c>
      <c r="AN16" s="28"/>
      <c r="AO16" s="94">
        <f t="shared" si="13"/>
        <v>14</v>
      </c>
      <c r="AP16" s="166">
        <f t="shared" si="14"/>
        <v>3.8136747480250611E-3</v>
      </c>
      <c r="AS16" s="190">
        <f>+Επιχειρήσεις!U20</f>
        <v>0</v>
      </c>
      <c r="AT16" s="96">
        <f>+Επιχειρήσεις!V20</f>
        <v>0</v>
      </c>
      <c r="AU16" s="96">
        <f>+Επιχειρήσεις!W20</f>
        <v>0</v>
      </c>
      <c r="AV16" s="96">
        <f t="shared" si="18"/>
        <v>0</v>
      </c>
      <c r="AW16" s="96">
        <f t="shared" si="18"/>
        <v>0</v>
      </c>
      <c r="AX16" s="96">
        <f t="shared" si="18"/>
        <v>0</v>
      </c>
      <c r="AY16" s="96">
        <f>+AV16*Επιχειρήσεις!X20</f>
        <v>0</v>
      </c>
      <c r="AZ16" s="95">
        <f t="shared" si="19"/>
        <v>0</v>
      </c>
      <c r="BA16" s="191">
        <f t="shared" si="15"/>
        <v>0</v>
      </c>
      <c r="BD16" s="227">
        <f t="shared" si="20"/>
        <v>8.1229530792845909E-6</v>
      </c>
      <c r="BE16" s="144">
        <f>+ΥΠΟΛΟΓΙΣΜΟΙ!AP16</f>
        <v>3.8136747480250611E-3</v>
      </c>
      <c r="BF16" s="144">
        <f t="shared" si="21"/>
        <v>0</v>
      </c>
      <c r="BG16" s="144">
        <f t="shared" si="22"/>
        <v>1.2739325670347819E-3</v>
      </c>
      <c r="BH16" s="216">
        <f t="shared" si="23"/>
        <v>67.260000000000005</v>
      </c>
      <c r="BJ16" s="215">
        <f t="shared" si="24"/>
        <v>8.1229530792845909E-6</v>
      </c>
      <c r="BK16" s="144">
        <f t="shared" si="25"/>
        <v>3.8136747480250611E-3</v>
      </c>
      <c r="BL16" s="144">
        <f t="shared" si="26"/>
        <v>1.9108988505521728E-3</v>
      </c>
      <c r="BM16" s="217">
        <f t="shared" si="27"/>
        <v>144.08000000000001</v>
      </c>
      <c r="BN16" s="144">
        <f t="shared" si="28"/>
        <v>0</v>
      </c>
      <c r="BO16" s="217">
        <f t="shared" si="29"/>
        <v>0</v>
      </c>
      <c r="BP16" s="216">
        <f t="shared" si="30"/>
        <v>144.08000000000001</v>
      </c>
      <c r="BR16" s="215">
        <f t="shared" si="31"/>
        <v>1.2739325670347819E-3</v>
      </c>
      <c r="BS16" s="216">
        <f t="shared" si="32"/>
        <v>28.54</v>
      </c>
      <c r="BU16" s="222">
        <f t="shared" si="33"/>
        <v>95.800000000000011</v>
      </c>
      <c r="BV16" s="228">
        <f t="shared" si="34"/>
        <v>172.62</v>
      </c>
    </row>
    <row r="17" spans="1:74" x14ac:dyDescent="0.25">
      <c r="A17" s="77">
        <v>6</v>
      </c>
      <c r="B17" s="78" t="str">
        <f>+Επιχειρήσεις!B21</f>
        <v>Α</v>
      </c>
      <c r="C17" s="79">
        <f>+Επιχειρήσεις!C21</f>
        <v>1</v>
      </c>
      <c r="D17" s="80" t="str">
        <f>+Επιχειρήσεις!D21</f>
        <v>ΕΠΑΓΓΕΛΜΑΤΙΑΣ</v>
      </c>
      <c r="F17" s="81">
        <f>+Επιχειρήσεις!F21</f>
        <v>1</v>
      </c>
      <c r="H17" s="82">
        <f>IF(Επιχειρήσεις!H21&gt;1,1,0)</f>
        <v>1</v>
      </c>
      <c r="J17" s="143">
        <f>+Επιχειρήσεις!H21</f>
        <v>15000</v>
      </c>
      <c r="K17" s="83">
        <f t="shared" si="0"/>
        <v>30000</v>
      </c>
      <c r="L17" s="84">
        <f t="shared" si="1"/>
        <v>7.3062954938666082E-3</v>
      </c>
      <c r="N17" s="97">
        <f>+Επιχειρήσεις!I21</f>
        <v>0</v>
      </c>
      <c r="O17" s="86">
        <f t="shared" si="2"/>
        <v>0</v>
      </c>
      <c r="P17" s="87">
        <f t="shared" si="3"/>
        <v>0</v>
      </c>
      <c r="Q17" s="88">
        <f>IF(Επιχειρήσεις!J21=1,(K17*$Q$10),0)</f>
        <v>0</v>
      </c>
      <c r="R17" s="87">
        <f>IF(Επιχειρήσεις!K21=1,(K17*$R$10),0)</f>
        <v>6000</v>
      </c>
      <c r="S17" s="89">
        <f t="shared" si="16"/>
        <v>6000</v>
      </c>
      <c r="T17" s="144">
        <f t="shared" si="4"/>
        <v>3.3275415623805898E-3</v>
      </c>
      <c r="V17" s="145">
        <f t="shared" si="5"/>
        <v>36000</v>
      </c>
      <c r="W17" s="28"/>
      <c r="X17" s="180">
        <f t="shared" si="17"/>
        <v>6.0922148094634436E-3</v>
      </c>
      <c r="Z17" s="165">
        <f>IF(Επιχειρήσεις!$M21=1,1,0)</f>
        <v>1</v>
      </c>
      <c r="AA17" s="91">
        <f t="shared" si="6"/>
        <v>4</v>
      </c>
      <c r="AB17" s="92">
        <f>IF(Επιχειρήσεις!$N21=1,1,0)</f>
        <v>0</v>
      </c>
      <c r="AC17" s="91">
        <f t="shared" si="7"/>
        <v>0</v>
      </c>
      <c r="AD17" s="92">
        <f>IF(Επιχειρήσεις!$O21=1,1,0)</f>
        <v>0</v>
      </c>
      <c r="AE17" s="91">
        <f t="shared" si="8"/>
        <v>0</v>
      </c>
      <c r="AF17" s="92">
        <f>IF(Επιχειρήσεις!$P21=1,1,0)</f>
        <v>1</v>
      </c>
      <c r="AG17" s="91">
        <f t="shared" si="9"/>
        <v>4</v>
      </c>
      <c r="AH17" s="93">
        <f>IF(Επιχειρήσεις!$Q21=1,1,0)</f>
        <v>0</v>
      </c>
      <c r="AI17" s="91">
        <f t="shared" si="10"/>
        <v>0</v>
      </c>
      <c r="AJ17" s="92">
        <f>IF(Επιχειρήσεις!$R21=1,1,0)</f>
        <v>1</v>
      </c>
      <c r="AK17" s="91">
        <f t="shared" si="11"/>
        <v>12</v>
      </c>
      <c r="AL17" s="90">
        <f>IF(Επιχειρήσεις!$M21=1,1,0)</f>
        <v>1</v>
      </c>
      <c r="AM17" s="91">
        <f t="shared" si="12"/>
        <v>4</v>
      </c>
      <c r="AN17" s="28"/>
      <c r="AO17" s="94">
        <f t="shared" si="13"/>
        <v>29</v>
      </c>
      <c r="AP17" s="166">
        <f t="shared" si="14"/>
        <v>7.8997548351947694E-3</v>
      </c>
      <c r="AS17" s="190">
        <f>+Επιχειρήσεις!U21</f>
        <v>10</v>
      </c>
      <c r="AT17" s="96">
        <f>+Επιχειρήσεις!V21</f>
        <v>1</v>
      </c>
      <c r="AU17" s="96">
        <f>+Επιχειρήσεις!W21</f>
        <v>0</v>
      </c>
      <c r="AV17" s="96">
        <f t="shared" si="18"/>
        <v>120</v>
      </c>
      <c r="AW17" s="96">
        <f t="shared" si="18"/>
        <v>120</v>
      </c>
      <c r="AX17" s="96">
        <f t="shared" si="18"/>
        <v>120</v>
      </c>
      <c r="AY17" s="96">
        <f>+AV17*Επιχειρήσεις!X21</f>
        <v>0</v>
      </c>
      <c r="AZ17" s="95">
        <f t="shared" si="19"/>
        <v>371</v>
      </c>
      <c r="BA17" s="191">
        <f t="shared" si="15"/>
        <v>1.2458025520483546E-2</v>
      </c>
      <c r="BD17" s="227">
        <f t="shared" si="20"/>
        <v>6.0922148094634436E-3</v>
      </c>
      <c r="BE17" s="144">
        <f>+ΥΠΟΛΟΓΙΣΜΟΙ!AP17</f>
        <v>7.8997548351947694E-3</v>
      </c>
      <c r="BF17" s="144">
        <f t="shared" si="21"/>
        <v>1.2458025520483546E-2</v>
      </c>
      <c r="BG17" s="144">
        <f t="shared" si="22"/>
        <v>8.8166650550472528E-3</v>
      </c>
      <c r="BH17" s="216">
        <f t="shared" si="23"/>
        <v>465.52</v>
      </c>
      <c r="BJ17" s="215">
        <f t="shared" si="24"/>
        <v>6.0922148094634436E-3</v>
      </c>
      <c r="BK17" s="144">
        <f t="shared" si="25"/>
        <v>7.8997548351947694E-3</v>
      </c>
      <c r="BL17" s="144">
        <f t="shared" si="26"/>
        <v>6.9959848223291061E-3</v>
      </c>
      <c r="BM17" s="217">
        <f t="shared" si="27"/>
        <v>527.5</v>
      </c>
      <c r="BN17" s="144">
        <f t="shared" si="28"/>
        <v>1.2458025520483546E-2</v>
      </c>
      <c r="BO17" s="217">
        <f t="shared" si="29"/>
        <v>137.04</v>
      </c>
      <c r="BP17" s="216">
        <f t="shared" si="30"/>
        <v>664.54</v>
      </c>
      <c r="BR17" s="215">
        <f t="shared" si="31"/>
        <v>8.8166650550472528E-3</v>
      </c>
      <c r="BS17" s="216">
        <f t="shared" si="32"/>
        <v>197.49</v>
      </c>
      <c r="BU17" s="222">
        <f t="shared" si="33"/>
        <v>663.01</v>
      </c>
      <c r="BV17" s="228">
        <f t="shared" si="34"/>
        <v>862.03</v>
      </c>
    </row>
    <row r="18" spans="1:74" x14ac:dyDescent="0.25">
      <c r="A18" s="77">
        <v>7</v>
      </c>
      <c r="B18" s="78" t="str">
        <f>+Επιχειρήσεις!B22</f>
        <v>Α</v>
      </c>
      <c r="C18" s="79">
        <f>+Επιχειρήσεις!C22</f>
        <v>1</v>
      </c>
      <c r="D18" s="80" t="str">
        <f>+Επιχειρήσεις!D22</f>
        <v>ΕΠΑΓΓΕΛΜΑΤΙΑΣ</v>
      </c>
      <c r="F18" s="81">
        <f>+Επιχειρήσεις!F22</f>
        <v>1</v>
      </c>
      <c r="H18" s="82">
        <f>IF(Επιχειρήσεις!H22&gt;1,1,0)</f>
        <v>1</v>
      </c>
      <c r="J18" s="143">
        <f>+Επιχειρήσεις!H22</f>
        <v>65000</v>
      </c>
      <c r="K18" s="83">
        <f t="shared" si="0"/>
        <v>130000</v>
      </c>
      <c r="L18" s="84">
        <f t="shared" si="1"/>
        <v>3.1660613806755306E-2</v>
      </c>
      <c r="N18" s="97">
        <f>+Επιχειρήσεις!I22</f>
        <v>0</v>
      </c>
      <c r="O18" s="86">
        <f t="shared" si="2"/>
        <v>0</v>
      </c>
      <c r="P18" s="87">
        <f t="shared" si="3"/>
        <v>0</v>
      </c>
      <c r="Q18" s="88">
        <f>IF(Επιχειρήσεις!J22=1,(K18*$Q$10),0)</f>
        <v>0</v>
      </c>
      <c r="R18" s="87">
        <f>IF(Επιχειρήσεις!K22=1,(K18*$R$10),0)</f>
        <v>26000</v>
      </c>
      <c r="S18" s="89">
        <f t="shared" si="16"/>
        <v>26000</v>
      </c>
      <c r="T18" s="144">
        <f t="shared" si="4"/>
        <v>1.4419346770315889E-2</v>
      </c>
      <c r="V18" s="145">
        <f t="shared" si="5"/>
        <v>156000</v>
      </c>
      <c r="W18" s="28"/>
      <c r="X18" s="180">
        <f t="shared" si="17"/>
        <v>2.639959750767492E-2</v>
      </c>
      <c r="Z18" s="165">
        <f>IF(Επιχειρήσεις!$M22=1,1,0)</f>
        <v>1</v>
      </c>
      <c r="AA18" s="91">
        <f t="shared" si="6"/>
        <v>4</v>
      </c>
      <c r="AB18" s="92">
        <f>IF(Επιχειρήσεις!$N22=1,1,0)</f>
        <v>0</v>
      </c>
      <c r="AC18" s="91">
        <f t="shared" si="7"/>
        <v>0</v>
      </c>
      <c r="AD18" s="92">
        <f>IF(Επιχειρήσεις!$O22=1,1,0)</f>
        <v>0</v>
      </c>
      <c r="AE18" s="91">
        <f t="shared" si="8"/>
        <v>0</v>
      </c>
      <c r="AF18" s="92">
        <f>IF(Επιχειρήσεις!$P22=1,1,0)</f>
        <v>1</v>
      </c>
      <c r="AG18" s="91">
        <f t="shared" si="9"/>
        <v>4</v>
      </c>
      <c r="AH18" s="93">
        <f>IF(Επιχειρήσεις!$Q22=1,1,0)</f>
        <v>0</v>
      </c>
      <c r="AI18" s="91">
        <f t="shared" si="10"/>
        <v>0</v>
      </c>
      <c r="AJ18" s="92">
        <f>IF(Επιχειρήσεις!$R22=1,1,0)</f>
        <v>1</v>
      </c>
      <c r="AK18" s="91">
        <f t="shared" si="11"/>
        <v>12</v>
      </c>
      <c r="AL18" s="90">
        <f>IF(Επιχειρήσεις!$M22=1,1,0)</f>
        <v>1</v>
      </c>
      <c r="AM18" s="91">
        <f t="shared" si="12"/>
        <v>4</v>
      </c>
      <c r="AN18" s="28"/>
      <c r="AO18" s="94">
        <f t="shared" si="13"/>
        <v>29</v>
      </c>
      <c r="AP18" s="166">
        <f t="shared" si="14"/>
        <v>7.8997548351947694E-3</v>
      </c>
      <c r="AS18" s="190">
        <f>+Επιχειρήσεις!U22</f>
        <v>8</v>
      </c>
      <c r="AT18" s="96">
        <f>+Επιχειρήσεις!V22</f>
        <v>0</v>
      </c>
      <c r="AU18" s="96">
        <f>+Επιχειρήσεις!W22</f>
        <v>1</v>
      </c>
      <c r="AV18" s="96">
        <f t="shared" si="18"/>
        <v>48</v>
      </c>
      <c r="AW18" s="96">
        <f t="shared" si="18"/>
        <v>48</v>
      </c>
      <c r="AX18" s="96">
        <f t="shared" si="18"/>
        <v>48</v>
      </c>
      <c r="AY18" s="96">
        <f>+AV18*Επιχειρήσεις!X22</f>
        <v>240</v>
      </c>
      <c r="AZ18" s="95">
        <f t="shared" si="19"/>
        <v>393</v>
      </c>
      <c r="BA18" s="191">
        <f t="shared" si="15"/>
        <v>1.3196776359973137E-2</v>
      </c>
      <c r="BD18" s="227">
        <f t="shared" si="20"/>
        <v>2.639959750767492E-2</v>
      </c>
      <c r="BE18" s="144">
        <f>+ΥΠΟΛΟΓΙΣΜΟΙ!AP18</f>
        <v>7.8997548351947694E-3</v>
      </c>
      <c r="BF18" s="144">
        <f t="shared" si="21"/>
        <v>1.3196776359973137E-2</v>
      </c>
      <c r="BG18" s="144">
        <f t="shared" si="22"/>
        <v>1.5832042900947609E-2</v>
      </c>
      <c r="BH18" s="216">
        <f t="shared" si="23"/>
        <v>835.93</v>
      </c>
      <c r="BJ18" s="215">
        <f t="shared" si="24"/>
        <v>2.639959750767492E-2</v>
      </c>
      <c r="BK18" s="144">
        <f t="shared" si="25"/>
        <v>7.8997548351947694E-3</v>
      </c>
      <c r="BL18" s="144">
        <f t="shared" si="26"/>
        <v>1.7149676171434845E-2</v>
      </c>
      <c r="BM18" s="217">
        <f t="shared" si="27"/>
        <v>1293.0899999999999</v>
      </c>
      <c r="BN18" s="144">
        <f t="shared" si="28"/>
        <v>1.3196776359973137E-2</v>
      </c>
      <c r="BO18" s="217">
        <f t="shared" si="29"/>
        <v>145.16</v>
      </c>
      <c r="BP18" s="216">
        <f t="shared" si="30"/>
        <v>1438.25</v>
      </c>
      <c r="BR18" s="215">
        <f t="shared" si="31"/>
        <v>1.5832042900947609E-2</v>
      </c>
      <c r="BS18" s="216">
        <f t="shared" si="32"/>
        <v>354.64</v>
      </c>
      <c r="BU18" s="222">
        <f t="shared" si="33"/>
        <v>1190.57</v>
      </c>
      <c r="BV18" s="228">
        <f t="shared" si="34"/>
        <v>1792.8899999999999</v>
      </c>
    </row>
    <row r="19" spans="1:74" x14ac:dyDescent="0.25">
      <c r="A19" s="77">
        <v>8</v>
      </c>
      <c r="B19" s="78" t="str">
        <f>+Επιχειρήσεις!B23</f>
        <v>Α</v>
      </c>
      <c r="C19" s="79">
        <f>+Επιχειρήσεις!C23</f>
        <v>1</v>
      </c>
      <c r="D19" s="80" t="str">
        <f>+Επιχειρήσεις!D23</f>
        <v>ΕΠΑΓΓΕΛΜΑΤΙΑΣ</v>
      </c>
      <c r="F19" s="81">
        <f>+Επιχειρήσεις!F23</f>
        <v>1</v>
      </c>
      <c r="H19" s="82">
        <f>IF(Επιχειρήσεις!H23&gt;1,1,0)</f>
        <v>1</v>
      </c>
      <c r="J19" s="143">
        <f>+Επιχειρήσεις!H23</f>
        <v>6000</v>
      </c>
      <c r="K19" s="83">
        <f t="shared" si="0"/>
        <v>12000</v>
      </c>
      <c r="L19" s="84">
        <f t="shared" si="1"/>
        <v>2.9225181975466434E-3</v>
      </c>
      <c r="N19" s="97">
        <f>+Επιχειρήσεις!I23</f>
        <v>1</v>
      </c>
      <c r="O19" s="86">
        <f t="shared" si="2"/>
        <v>0.3</v>
      </c>
      <c r="P19" s="87">
        <f t="shared" si="3"/>
        <v>3600</v>
      </c>
      <c r="Q19" s="88">
        <f>IF(Επιχειρήσεις!J23=1,(K19*$Q$10),0)</f>
        <v>0</v>
      </c>
      <c r="R19" s="87">
        <f>IF(Επιχειρήσεις!K23=1,(K19*$R$10),0)</f>
        <v>0</v>
      </c>
      <c r="S19" s="89">
        <f t="shared" si="16"/>
        <v>3600</v>
      </c>
      <c r="T19" s="144">
        <f t="shared" si="4"/>
        <v>1.9965249374283541E-3</v>
      </c>
      <c r="V19" s="145">
        <f t="shared" si="5"/>
        <v>15600</v>
      </c>
      <c r="W19" s="28"/>
      <c r="X19" s="180">
        <f t="shared" si="17"/>
        <v>2.6399597507674923E-3</v>
      </c>
      <c r="Z19" s="165">
        <f>IF(Επιχειρήσεις!$M23=1,1,0)</f>
        <v>1</v>
      </c>
      <c r="AA19" s="91">
        <f t="shared" si="6"/>
        <v>4</v>
      </c>
      <c r="AB19" s="92">
        <f>IF(Επιχειρήσεις!$N23=1,1,0)</f>
        <v>0</v>
      </c>
      <c r="AC19" s="91">
        <f t="shared" si="7"/>
        <v>0</v>
      </c>
      <c r="AD19" s="92">
        <f>IF(Επιχειρήσεις!$O23=1,1,0)</f>
        <v>0</v>
      </c>
      <c r="AE19" s="91">
        <f t="shared" si="8"/>
        <v>0</v>
      </c>
      <c r="AF19" s="92">
        <f>IF(Επιχειρήσεις!$P23=1,1,0)</f>
        <v>0</v>
      </c>
      <c r="AG19" s="91">
        <f t="shared" si="9"/>
        <v>0</v>
      </c>
      <c r="AH19" s="93">
        <f>IF(Επιχειρήσεις!$Q23=1,1,0)</f>
        <v>1</v>
      </c>
      <c r="AI19" s="91">
        <f t="shared" si="10"/>
        <v>12</v>
      </c>
      <c r="AJ19" s="92">
        <f>IF(Επιχειρήσεις!$R23=1,1,0)</f>
        <v>1</v>
      </c>
      <c r="AK19" s="91">
        <f t="shared" si="11"/>
        <v>12</v>
      </c>
      <c r="AL19" s="90">
        <f>IF(Επιχειρήσεις!$M23=1,1,0)</f>
        <v>1</v>
      </c>
      <c r="AM19" s="91">
        <f t="shared" si="12"/>
        <v>4</v>
      </c>
      <c r="AN19" s="28"/>
      <c r="AO19" s="94">
        <f t="shared" si="13"/>
        <v>37</v>
      </c>
      <c r="AP19" s="166">
        <f t="shared" si="14"/>
        <v>1.0078997548351948E-2</v>
      </c>
      <c r="AS19" s="190">
        <f>+Επιχειρήσεις!U23</f>
        <v>9</v>
      </c>
      <c r="AT19" s="96">
        <f>+Επιχειρήσεις!V23</f>
        <v>0</v>
      </c>
      <c r="AU19" s="96">
        <f>+Επιχειρήσεις!W23</f>
        <v>1</v>
      </c>
      <c r="AV19" s="96">
        <f t="shared" si="18"/>
        <v>54</v>
      </c>
      <c r="AW19" s="96">
        <f t="shared" si="18"/>
        <v>54</v>
      </c>
      <c r="AX19" s="96">
        <f t="shared" si="18"/>
        <v>54</v>
      </c>
      <c r="AY19" s="96">
        <f>+AV19*Επιχειρήσεις!X23</f>
        <v>216</v>
      </c>
      <c r="AZ19" s="95">
        <f t="shared" si="19"/>
        <v>388</v>
      </c>
      <c r="BA19" s="191">
        <f t="shared" si="15"/>
        <v>1.302887844190732E-2</v>
      </c>
      <c r="BD19" s="227">
        <f t="shared" si="20"/>
        <v>2.6399597507674923E-3</v>
      </c>
      <c r="BE19" s="144">
        <f>+ΥΠΟΛΟΓΙΣΜΟΙ!AP19</f>
        <v>1.0078997548351948E-2</v>
      </c>
      <c r="BF19" s="144">
        <f t="shared" si="21"/>
        <v>1.302887844190732E-2</v>
      </c>
      <c r="BG19" s="144">
        <f t="shared" si="22"/>
        <v>8.582611913675587E-3</v>
      </c>
      <c r="BH19" s="216">
        <f t="shared" si="23"/>
        <v>453.16</v>
      </c>
      <c r="BJ19" s="215">
        <f t="shared" si="24"/>
        <v>2.6399597507674923E-3</v>
      </c>
      <c r="BK19" s="144">
        <f t="shared" si="25"/>
        <v>1.0078997548351948E-2</v>
      </c>
      <c r="BL19" s="144">
        <f t="shared" si="26"/>
        <v>6.3594786495597203E-3</v>
      </c>
      <c r="BM19" s="217">
        <f t="shared" si="27"/>
        <v>479.5</v>
      </c>
      <c r="BN19" s="144">
        <f t="shared" si="28"/>
        <v>1.302887844190732E-2</v>
      </c>
      <c r="BO19" s="217">
        <f t="shared" si="29"/>
        <v>143.32</v>
      </c>
      <c r="BP19" s="216">
        <f t="shared" si="30"/>
        <v>622.81999999999994</v>
      </c>
      <c r="BR19" s="215">
        <f t="shared" si="31"/>
        <v>8.582611913675587E-3</v>
      </c>
      <c r="BS19" s="216">
        <f t="shared" si="32"/>
        <v>192.25</v>
      </c>
      <c r="BU19" s="222">
        <f t="shared" si="33"/>
        <v>645.41000000000008</v>
      </c>
      <c r="BV19" s="228">
        <f t="shared" si="34"/>
        <v>815.06999999999994</v>
      </c>
    </row>
    <row r="20" spans="1:74" x14ac:dyDescent="0.25">
      <c r="A20" s="77">
        <v>9</v>
      </c>
      <c r="B20" s="78" t="str">
        <f>+Επιχειρήσεις!B24</f>
        <v>Α</v>
      </c>
      <c r="C20" s="79">
        <f>+Επιχειρήσεις!C24</f>
        <v>1</v>
      </c>
      <c r="D20" s="80" t="str">
        <f>+Επιχειρήσεις!D24</f>
        <v>ΕΠΑΓΓΕΛΜΑΤΙΑΣ</v>
      </c>
      <c r="F20" s="81">
        <f>+Επιχειρήσεις!F24</f>
        <v>1</v>
      </c>
      <c r="H20" s="82">
        <f>IF(Επιχειρήσεις!H24&gt;1,1,0)</f>
        <v>1</v>
      </c>
      <c r="J20" s="143">
        <f>+Επιχειρήσεις!H24</f>
        <v>400</v>
      </c>
      <c r="K20" s="83">
        <f t="shared" si="0"/>
        <v>800</v>
      </c>
      <c r="L20" s="84">
        <f t="shared" si="1"/>
        <v>1.9483454650310957E-4</v>
      </c>
      <c r="N20" s="97">
        <f>+Επιχειρήσεις!I24</f>
        <v>1</v>
      </c>
      <c r="O20" s="86">
        <f t="shared" si="2"/>
        <v>0.3</v>
      </c>
      <c r="P20" s="87">
        <f t="shared" si="3"/>
        <v>240</v>
      </c>
      <c r="Q20" s="88">
        <f>IF(Επιχειρήσεις!J24=1,(K20*$Q$10),0)</f>
        <v>0</v>
      </c>
      <c r="R20" s="87">
        <f>IF(Επιχειρήσεις!K24=1,(K20*$R$10),0)</f>
        <v>0</v>
      </c>
      <c r="S20" s="89">
        <f t="shared" si="16"/>
        <v>240</v>
      </c>
      <c r="T20" s="144">
        <f t="shared" si="4"/>
        <v>1.3310166249522358E-4</v>
      </c>
      <c r="V20" s="145">
        <f t="shared" si="5"/>
        <v>1040</v>
      </c>
      <c r="W20" s="28"/>
      <c r="X20" s="180">
        <f t="shared" si="17"/>
        <v>1.7599731671783282E-4</v>
      </c>
      <c r="Z20" s="165">
        <f>IF(Επιχειρήσεις!$M24=1,1,0)</f>
        <v>1</v>
      </c>
      <c r="AA20" s="91">
        <f t="shared" si="6"/>
        <v>4</v>
      </c>
      <c r="AB20" s="92">
        <f>IF(Επιχειρήσεις!$N24=1,1,0)</f>
        <v>0</v>
      </c>
      <c r="AC20" s="91">
        <f t="shared" si="7"/>
        <v>0</v>
      </c>
      <c r="AD20" s="92">
        <f>IF(Επιχειρήσεις!$O24=1,1,0)</f>
        <v>0</v>
      </c>
      <c r="AE20" s="91">
        <f t="shared" si="8"/>
        <v>0</v>
      </c>
      <c r="AF20" s="92">
        <f>IF(Επιχειρήσεις!$P24=1,1,0)</f>
        <v>0</v>
      </c>
      <c r="AG20" s="91">
        <f t="shared" si="9"/>
        <v>0</v>
      </c>
      <c r="AH20" s="93">
        <f>IF(Επιχειρήσεις!$Q24=1,1,0)</f>
        <v>1</v>
      </c>
      <c r="AI20" s="91">
        <f t="shared" si="10"/>
        <v>12</v>
      </c>
      <c r="AJ20" s="92">
        <f>IF(Επιχειρήσεις!$R24=1,1,0)</f>
        <v>1</v>
      </c>
      <c r="AK20" s="91">
        <f t="shared" si="11"/>
        <v>12</v>
      </c>
      <c r="AL20" s="90">
        <f>IF(Επιχειρήσεις!$M24=1,1,0)</f>
        <v>1</v>
      </c>
      <c r="AM20" s="91">
        <f t="shared" si="12"/>
        <v>4</v>
      </c>
      <c r="AN20" s="28"/>
      <c r="AO20" s="94">
        <f t="shared" si="13"/>
        <v>37</v>
      </c>
      <c r="AP20" s="166">
        <f t="shared" si="14"/>
        <v>1.0078997548351948E-2</v>
      </c>
      <c r="AS20" s="190">
        <f>+Επιχειρήσεις!U24</f>
        <v>15</v>
      </c>
      <c r="AT20" s="96">
        <f>+Επιχειρήσεις!V24</f>
        <v>0</v>
      </c>
      <c r="AU20" s="96">
        <f>+Επιχειρήσεις!W24</f>
        <v>1</v>
      </c>
      <c r="AV20" s="96">
        <f t="shared" si="18"/>
        <v>90</v>
      </c>
      <c r="AW20" s="96">
        <f t="shared" si="18"/>
        <v>90</v>
      </c>
      <c r="AX20" s="96">
        <f t="shared" si="18"/>
        <v>90</v>
      </c>
      <c r="AY20" s="96">
        <f>+AV20*Επιχειρήσεις!X24</f>
        <v>270</v>
      </c>
      <c r="AZ20" s="95">
        <f t="shared" si="19"/>
        <v>556</v>
      </c>
      <c r="BA20" s="191">
        <f t="shared" si="15"/>
        <v>1.8670248488918736E-2</v>
      </c>
      <c r="BD20" s="227">
        <f t="shared" si="20"/>
        <v>1.7599731671783282E-4</v>
      </c>
      <c r="BE20" s="144">
        <f>+ΥΠΟΛΟΓΙΣΜΟΙ!AP20</f>
        <v>1.0078997548351948E-2</v>
      </c>
      <c r="BF20" s="144">
        <f t="shared" si="21"/>
        <v>1.8670248488918736E-2</v>
      </c>
      <c r="BG20" s="144">
        <f t="shared" si="22"/>
        <v>9.641747784662839E-3</v>
      </c>
      <c r="BH20" s="216">
        <f t="shared" si="23"/>
        <v>509.08</v>
      </c>
      <c r="BJ20" s="215">
        <f t="shared" si="24"/>
        <v>1.7599731671783282E-4</v>
      </c>
      <c r="BK20" s="144">
        <f t="shared" si="25"/>
        <v>1.0078997548351948E-2</v>
      </c>
      <c r="BL20" s="144">
        <f t="shared" si="26"/>
        <v>5.1274974325348907E-3</v>
      </c>
      <c r="BM20" s="217">
        <f t="shared" si="27"/>
        <v>386.61</v>
      </c>
      <c r="BN20" s="144">
        <f t="shared" si="28"/>
        <v>1.8670248488918736E-2</v>
      </c>
      <c r="BO20" s="217">
        <f t="shared" si="29"/>
        <v>205.37</v>
      </c>
      <c r="BP20" s="216">
        <f t="shared" si="30"/>
        <v>591.98</v>
      </c>
      <c r="BR20" s="215">
        <f t="shared" si="31"/>
        <v>9.641747784662839E-3</v>
      </c>
      <c r="BS20" s="216">
        <f t="shared" si="32"/>
        <v>215.98</v>
      </c>
      <c r="BU20" s="222">
        <f t="shared" si="33"/>
        <v>725.06</v>
      </c>
      <c r="BV20" s="228">
        <f t="shared" si="34"/>
        <v>807.96</v>
      </c>
    </row>
    <row r="21" spans="1:74" x14ac:dyDescent="0.25">
      <c r="A21" s="77">
        <v>10</v>
      </c>
      <c r="B21" s="78" t="str">
        <f>+Επιχειρήσεις!B25</f>
        <v>Α</v>
      </c>
      <c r="C21" s="79">
        <f>+Επιχειρήσεις!C25</f>
        <v>1</v>
      </c>
      <c r="D21" s="80" t="str">
        <f>+Επιχειρήσεις!D25</f>
        <v>ΕΠΑΓΓΕΛΜΑΤΙΑΣ</v>
      </c>
      <c r="F21" s="81">
        <f>+Επιχειρήσεις!F25</f>
        <v>1</v>
      </c>
      <c r="H21" s="82">
        <f>IF(Επιχειρήσεις!H25&gt;1,1,0)</f>
        <v>1</v>
      </c>
      <c r="J21" s="143">
        <f>+Επιχειρήσεις!H25</f>
        <v>500</v>
      </c>
      <c r="K21" s="83">
        <f t="shared" si="0"/>
        <v>1000</v>
      </c>
      <c r="L21" s="84">
        <f t="shared" si="1"/>
        <v>2.4354318312888696E-4</v>
      </c>
      <c r="N21" s="97">
        <f>+Επιχειρήσεις!I25</f>
        <v>0</v>
      </c>
      <c r="O21" s="86">
        <f t="shared" si="2"/>
        <v>0</v>
      </c>
      <c r="P21" s="87">
        <f t="shared" si="3"/>
        <v>0</v>
      </c>
      <c r="Q21" s="88">
        <f>IF(Επιχειρήσεις!J25=1,(K21*$Q$10),0)</f>
        <v>0</v>
      </c>
      <c r="R21" s="87">
        <f>IF(Επιχειρήσεις!K25=1,(K21*$R$10),0)</f>
        <v>0</v>
      </c>
      <c r="S21" s="89">
        <f t="shared" si="16"/>
        <v>0</v>
      </c>
      <c r="T21" s="144">
        <f t="shared" si="4"/>
        <v>0</v>
      </c>
      <c r="V21" s="145">
        <f t="shared" si="5"/>
        <v>1000</v>
      </c>
      <c r="W21" s="28"/>
      <c r="X21" s="180">
        <f t="shared" si="17"/>
        <v>1.6922818915176231E-4</v>
      </c>
      <c r="Z21" s="165">
        <f>IF(Επιχειρήσεις!$M25=1,1,0)</f>
        <v>1</v>
      </c>
      <c r="AA21" s="91">
        <f t="shared" si="6"/>
        <v>4</v>
      </c>
      <c r="AB21" s="92">
        <f>IF(Επιχειρήσεις!$N25=1,1,0)</f>
        <v>0</v>
      </c>
      <c r="AC21" s="91">
        <f t="shared" si="7"/>
        <v>0</v>
      </c>
      <c r="AD21" s="92">
        <f>IF(Επιχειρήσεις!$O25=1,1,0)</f>
        <v>0</v>
      </c>
      <c r="AE21" s="91">
        <f t="shared" si="8"/>
        <v>0</v>
      </c>
      <c r="AF21" s="92">
        <f>IF(Επιχειρήσεις!$P25=1,1,0)</f>
        <v>0</v>
      </c>
      <c r="AG21" s="91">
        <f t="shared" si="9"/>
        <v>0</v>
      </c>
      <c r="AH21" s="93">
        <f>IF(Επιχειρήσεις!$Q25=1,1,0)</f>
        <v>1</v>
      </c>
      <c r="AI21" s="91">
        <f t="shared" si="10"/>
        <v>12</v>
      </c>
      <c r="AJ21" s="92">
        <f>IF(Επιχειρήσεις!$R25=1,1,0)</f>
        <v>1</v>
      </c>
      <c r="AK21" s="91">
        <f t="shared" si="11"/>
        <v>12</v>
      </c>
      <c r="AL21" s="90">
        <f>IF(Επιχειρήσεις!$M25=1,1,0)</f>
        <v>1</v>
      </c>
      <c r="AM21" s="91">
        <f t="shared" si="12"/>
        <v>4</v>
      </c>
      <c r="AN21" s="28"/>
      <c r="AO21" s="94">
        <f t="shared" si="13"/>
        <v>37</v>
      </c>
      <c r="AP21" s="166">
        <f t="shared" si="14"/>
        <v>1.0078997548351948E-2</v>
      </c>
      <c r="AS21" s="190">
        <f>+Επιχειρήσεις!U25</f>
        <v>2</v>
      </c>
      <c r="AT21" s="96">
        <f>+Επιχειρήσεις!V25</f>
        <v>0</v>
      </c>
      <c r="AU21" s="96">
        <f>+Επιχειρήσεις!W25</f>
        <v>1</v>
      </c>
      <c r="AV21" s="96">
        <f t="shared" si="18"/>
        <v>12</v>
      </c>
      <c r="AW21" s="96">
        <f t="shared" si="18"/>
        <v>12</v>
      </c>
      <c r="AX21" s="96">
        <f t="shared" si="18"/>
        <v>12</v>
      </c>
      <c r="AY21" s="96">
        <f>+AV21*Επιχειρήσεις!X25</f>
        <v>24</v>
      </c>
      <c r="AZ21" s="95">
        <f t="shared" si="19"/>
        <v>63</v>
      </c>
      <c r="BA21" s="191">
        <f t="shared" si="15"/>
        <v>2.1155137676292816E-3</v>
      </c>
      <c r="BD21" s="227">
        <f t="shared" si="20"/>
        <v>1.6922818915176231E-4</v>
      </c>
      <c r="BE21" s="144">
        <f>+ΥΠΟΛΟΓΙΣΜΟΙ!AP21</f>
        <v>1.0078997548351948E-2</v>
      </c>
      <c r="BF21" s="144">
        <f t="shared" si="21"/>
        <v>2.1155137676292816E-3</v>
      </c>
      <c r="BG21" s="144">
        <f t="shared" si="22"/>
        <v>4.1212465017109977E-3</v>
      </c>
      <c r="BH21" s="216">
        <f t="shared" si="23"/>
        <v>217.6</v>
      </c>
      <c r="BJ21" s="215">
        <f t="shared" si="24"/>
        <v>1.6922818915176231E-4</v>
      </c>
      <c r="BK21" s="144">
        <f t="shared" si="25"/>
        <v>1.0078997548351948E-2</v>
      </c>
      <c r="BL21" s="144">
        <f t="shared" si="26"/>
        <v>5.1241128687518553E-3</v>
      </c>
      <c r="BM21" s="217">
        <f t="shared" si="27"/>
        <v>386.36</v>
      </c>
      <c r="BN21" s="144">
        <f t="shared" si="28"/>
        <v>2.1155137676292816E-3</v>
      </c>
      <c r="BO21" s="217">
        <f t="shared" si="29"/>
        <v>23.27</v>
      </c>
      <c r="BP21" s="216">
        <f t="shared" si="30"/>
        <v>409.63</v>
      </c>
      <c r="BR21" s="215">
        <f t="shared" si="31"/>
        <v>4.1212465017109977E-3</v>
      </c>
      <c r="BS21" s="216">
        <f t="shared" si="32"/>
        <v>92.32</v>
      </c>
      <c r="BU21" s="222">
        <f t="shared" si="33"/>
        <v>309.91999999999996</v>
      </c>
      <c r="BV21" s="228">
        <f t="shared" si="34"/>
        <v>501.95</v>
      </c>
    </row>
    <row r="22" spans="1:74" x14ac:dyDescent="0.25">
      <c r="A22" s="77">
        <v>11</v>
      </c>
      <c r="B22" s="78" t="str">
        <f>+Επιχειρήσεις!B26</f>
        <v>Α</v>
      </c>
      <c r="C22" s="79">
        <f>+Επιχειρήσεις!C26</f>
        <v>1</v>
      </c>
      <c r="D22" s="80" t="str">
        <f>+Επιχειρήσεις!D26</f>
        <v>ΕΠΑΓΓΕΛΜΑΤΙΑΣ</v>
      </c>
      <c r="F22" s="81">
        <f>+Επιχειρήσεις!F26</f>
        <v>1</v>
      </c>
      <c r="H22" s="82">
        <f>IF(Επιχειρήσεις!H26&gt;1,1,0)</f>
        <v>1</v>
      </c>
      <c r="J22" s="143">
        <f>+Επιχειρήσεις!H26</f>
        <v>800</v>
      </c>
      <c r="K22" s="83">
        <f t="shared" si="0"/>
        <v>1600</v>
      </c>
      <c r="L22" s="84">
        <f t="shared" si="1"/>
        <v>3.8966909300621914E-4</v>
      </c>
      <c r="N22" s="97">
        <f>+Επιχειρήσεις!I26</f>
        <v>0</v>
      </c>
      <c r="O22" s="86">
        <f t="shared" si="2"/>
        <v>0</v>
      </c>
      <c r="P22" s="87">
        <f t="shared" si="3"/>
        <v>0</v>
      </c>
      <c r="Q22" s="88">
        <f>IF(Επιχειρήσεις!J26=1,(K22*$Q$10),0)</f>
        <v>0</v>
      </c>
      <c r="R22" s="87">
        <f>IF(Επιχειρήσεις!K26=1,(K22*$R$10),0)</f>
        <v>0</v>
      </c>
      <c r="S22" s="89">
        <f t="shared" si="16"/>
        <v>0</v>
      </c>
      <c r="T22" s="144">
        <f t="shared" si="4"/>
        <v>0</v>
      </c>
      <c r="V22" s="145">
        <f t="shared" si="5"/>
        <v>1600</v>
      </c>
      <c r="W22" s="28"/>
      <c r="X22" s="180">
        <f t="shared" si="17"/>
        <v>2.7076510264281971E-4</v>
      </c>
      <c r="Z22" s="165">
        <f>IF(Επιχειρήσεις!$M26=1,1,0)</f>
        <v>1</v>
      </c>
      <c r="AA22" s="91">
        <f t="shared" si="6"/>
        <v>4</v>
      </c>
      <c r="AB22" s="92">
        <f>IF(Επιχειρήσεις!$N26=1,1,0)</f>
        <v>0</v>
      </c>
      <c r="AC22" s="91">
        <f t="shared" si="7"/>
        <v>0</v>
      </c>
      <c r="AD22" s="92">
        <f>IF(Επιχειρήσεις!$O26=1,1,0)</f>
        <v>0</v>
      </c>
      <c r="AE22" s="91">
        <f t="shared" si="8"/>
        <v>0</v>
      </c>
      <c r="AF22" s="92">
        <f>IF(Επιχειρήσεις!$P26=1,1,0)</f>
        <v>0</v>
      </c>
      <c r="AG22" s="91">
        <f t="shared" si="9"/>
        <v>0</v>
      </c>
      <c r="AH22" s="93">
        <f>IF(Επιχειρήσεις!$Q26=1,1,0)</f>
        <v>1</v>
      </c>
      <c r="AI22" s="91">
        <f t="shared" si="10"/>
        <v>12</v>
      </c>
      <c r="AJ22" s="92">
        <f>IF(Επιχειρήσεις!$R26=1,1,0)</f>
        <v>1</v>
      </c>
      <c r="AK22" s="91">
        <f t="shared" si="11"/>
        <v>12</v>
      </c>
      <c r="AL22" s="90">
        <f>IF(Επιχειρήσεις!$M26=1,1,0)</f>
        <v>1</v>
      </c>
      <c r="AM22" s="91">
        <f t="shared" si="12"/>
        <v>4</v>
      </c>
      <c r="AN22" s="28"/>
      <c r="AO22" s="94">
        <f t="shared" si="13"/>
        <v>37</v>
      </c>
      <c r="AP22" s="166">
        <f t="shared" si="14"/>
        <v>1.0078997548351948E-2</v>
      </c>
      <c r="AS22" s="190">
        <f>+Επιχειρήσεις!U26</f>
        <v>1</v>
      </c>
      <c r="AT22" s="96">
        <f>+Επιχειρήσεις!V26</f>
        <v>0</v>
      </c>
      <c r="AU22" s="96">
        <f>+Επιχειρήσεις!W26</f>
        <v>1</v>
      </c>
      <c r="AV22" s="96">
        <f t="shared" si="18"/>
        <v>6</v>
      </c>
      <c r="AW22" s="96">
        <f t="shared" si="18"/>
        <v>6</v>
      </c>
      <c r="AX22" s="96">
        <f t="shared" si="18"/>
        <v>6</v>
      </c>
      <c r="AY22" s="96">
        <f>+AV22*Επιχειρήσεις!X26</f>
        <v>0</v>
      </c>
      <c r="AZ22" s="95">
        <f t="shared" si="19"/>
        <v>20</v>
      </c>
      <c r="BA22" s="191">
        <f t="shared" si="15"/>
        <v>6.7159167226326397E-4</v>
      </c>
      <c r="BD22" s="227">
        <f t="shared" si="20"/>
        <v>2.7076510264281971E-4</v>
      </c>
      <c r="BE22" s="144">
        <f>+ΥΠΟΛΟΓΙΣΜΟΙ!AP22</f>
        <v>1.0078997548351948E-2</v>
      </c>
      <c r="BF22" s="144">
        <f t="shared" si="21"/>
        <v>6.7159167226326397E-4</v>
      </c>
      <c r="BG22" s="144">
        <f t="shared" si="22"/>
        <v>3.673784774419344E-3</v>
      </c>
      <c r="BH22" s="216">
        <f t="shared" si="23"/>
        <v>193.98</v>
      </c>
      <c r="BJ22" s="215">
        <f t="shared" si="24"/>
        <v>2.7076510264281971E-4</v>
      </c>
      <c r="BK22" s="144">
        <f t="shared" si="25"/>
        <v>1.0078997548351948E-2</v>
      </c>
      <c r="BL22" s="144">
        <f t="shared" si="26"/>
        <v>5.1748813254973844E-3</v>
      </c>
      <c r="BM22" s="217">
        <f t="shared" si="27"/>
        <v>390.19</v>
      </c>
      <c r="BN22" s="144">
        <f t="shared" si="28"/>
        <v>6.7159167226326397E-4</v>
      </c>
      <c r="BO22" s="217">
        <f t="shared" si="29"/>
        <v>7.39</v>
      </c>
      <c r="BP22" s="216">
        <f t="shared" si="30"/>
        <v>397.58</v>
      </c>
      <c r="BR22" s="215">
        <f t="shared" si="31"/>
        <v>3.673784774419344E-3</v>
      </c>
      <c r="BS22" s="216">
        <f t="shared" si="32"/>
        <v>82.29</v>
      </c>
      <c r="BU22" s="222">
        <f t="shared" si="33"/>
        <v>276.27</v>
      </c>
      <c r="BV22" s="228">
        <f t="shared" si="34"/>
        <v>479.87</v>
      </c>
    </row>
    <row r="23" spans="1:74" x14ac:dyDescent="0.25">
      <c r="A23" s="77">
        <v>12</v>
      </c>
      <c r="B23" s="78" t="str">
        <f>+Επιχειρήσεις!B27</f>
        <v>Α</v>
      </c>
      <c r="C23" s="79">
        <f>+Επιχειρήσεις!C27</f>
        <v>1</v>
      </c>
      <c r="D23" s="80" t="str">
        <f>+Επιχειρήσεις!D27</f>
        <v>ΕΠΑΓΓΕΛΜΑΤΙΑΣ</v>
      </c>
      <c r="F23" s="81">
        <f>+Επιχειρήσεις!F27</f>
        <v>1</v>
      </c>
      <c r="H23" s="82">
        <f>IF(Επιχειρήσεις!H27&gt;1,1,0)</f>
        <v>1</v>
      </c>
      <c r="J23" s="143">
        <f>+Επιχειρήσεις!H27</f>
        <v>1800</v>
      </c>
      <c r="K23" s="83">
        <f t="shared" si="0"/>
        <v>3600</v>
      </c>
      <c r="L23" s="84">
        <f t="shared" si="1"/>
        <v>8.7675545926399305E-4</v>
      </c>
      <c r="N23" s="97">
        <f>+Επιχειρήσεις!I27</f>
        <v>1</v>
      </c>
      <c r="O23" s="86">
        <f t="shared" si="2"/>
        <v>0.3</v>
      </c>
      <c r="P23" s="87">
        <f t="shared" si="3"/>
        <v>1080</v>
      </c>
      <c r="Q23" s="88">
        <f>IF(Επιχειρήσεις!J27=1,(K23*$Q$10),0)</f>
        <v>0</v>
      </c>
      <c r="R23" s="87">
        <f>IF(Επιχειρήσεις!K27=1,(K23*$R$10),0)</f>
        <v>720</v>
      </c>
      <c r="S23" s="89">
        <f t="shared" si="16"/>
        <v>1800</v>
      </c>
      <c r="T23" s="144">
        <f t="shared" si="4"/>
        <v>9.9826246871417704E-4</v>
      </c>
      <c r="V23" s="145">
        <f t="shared" si="5"/>
        <v>5400</v>
      </c>
      <c r="W23" s="28"/>
      <c r="X23" s="180">
        <f t="shared" si="17"/>
        <v>9.1383222141951646E-4</v>
      </c>
      <c r="Z23" s="165">
        <f>IF(Επιχειρήσεις!$M27=1,1,0)</f>
        <v>1</v>
      </c>
      <c r="AA23" s="91">
        <f t="shared" si="6"/>
        <v>4</v>
      </c>
      <c r="AB23" s="92">
        <f>IF(Επιχειρήσεις!$N27=1,1,0)</f>
        <v>0</v>
      </c>
      <c r="AC23" s="91">
        <f t="shared" si="7"/>
        <v>0</v>
      </c>
      <c r="AD23" s="92">
        <f>IF(Επιχειρήσεις!$O27=1,1,0)</f>
        <v>0</v>
      </c>
      <c r="AE23" s="91">
        <f t="shared" si="8"/>
        <v>0</v>
      </c>
      <c r="AF23" s="92">
        <f>IF(Επιχειρήσεις!$P27=1,1,0)</f>
        <v>0</v>
      </c>
      <c r="AG23" s="91">
        <f t="shared" si="9"/>
        <v>0</v>
      </c>
      <c r="AH23" s="93">
        <f>IF(Επιχειρήσεις!$Q27=1,1,0)</f>
        <v>0</v>
      </c>
      <c r="AI23" s="91">
        <f t="shared" si="10"/>
        <v>0</v>
      </c>
      <c r="AJ23" s="92">
        <f>IF(Επιχειρήσεις!$R27=1,1,0)</f>
        <v>1</v>
      </c>
      <c r="AK23" s="91">
        <f t="shared" si="11"/>
        <v>12</v>
      </c>
      <c r="AL23" s="90">
        <f>IF(Επιχειρήσεις!$M27=1,1,0)</f>
        <v>1</v>
      </c>
      <c r="AM23" s="91">
        <f t="shared" si="12"/>
        <v>4</v>
      </c>
      <c r="AN23" s="28"/>
      <c r="AO23" s="94">
        <f t="shared" si="13"/>
        <v>24</v>
      </c>
      <c r="AP23" s="166">
        <f t="shared" si="14"/>
        <v>6.5377281394715337E-3</v>
      </c>
      <c r="AS23" s="190">
        <f>+Επιχειρήσεις!U27</f>
        <v>1</v>
      </c>
      <c r="AT23" s="96">
        <f>+Επιχειρήσεις!V27</f>
        <v>0</v>
      </c>
      <c r="AU23" s="96">
        <f>+Επιχειρήσεις!W27</f>
        <v>1</v>
      </c>
      <c r="AV23" s="96">
        <f t="shared" si="18"/>
        <v>6</v>
      </c>
      <c r="AW23" s="96">
        <f t="shared" si="18"/>
        <v>6</v>
      </c>
      <c r="AX23" s="96">
        <f t="shared" si="18"/>
        <v>6</v>
      </c>
      <c r="AY23" s="96">
        <f>+AV23*Επιχειρήσεις!X27</f>
        <v>0</v>
      </c>
      <c r="AZ23" s="95">
        <f t="shared" si="19"/>
        <v>20</v>
      </c>
      <c r="BA23" s="191">
        <f t="shared" si="15"/>
        <v>6.7159167226326397E-4</v>
      </c>
      <c r="BD23" s="227">
        <f t="shared" si="20"/>
        <v>9.1383222141951646E-4</v>
      </c>
      <c r="BE23" s="144">
        <f>+ΥΠΟΛΟΓΙΣΜΟΙ!AP23</f>
        <v>6.5377281394715337E-3</v>
      </c>
      <c r="BF23" s="144">
        <f t="shared" si="21"/>
        <v>6.7159167226326397E-4</v>
      </c>
      <c r="BG23" s="144">
        <f t="shared" si="22"/>
        <v>2.7077173443847712E-3</v>
      </c>
      <c r="BH23" s="216">
        <f t="shared" si="23"/>
        <v>142.97</v>
      </c>
      <c r="BJ23" s="215">
        <f t="shared" si="24"/>
        <v>9.1383222141951646E-4</v>
      </c>
      <c r="BK23" s="144">
        <f t="shared" si="25"/>
        <v>6.5377281394715337E-3</v>
      </c>
      <c r="BL23" s="144">
        <f t="shared" si="26"/>
        <v>3.725780180445525E-3</v>
      </c>
      <c r="BM23" s="217">
        <f t="shared" si="27"/>
        <v>280.92</v>
      </c>
      <c r="BN23" s="144">
        <f t="shared" si="28"/>
        <v>6.7159167226326397E-4</v>
      </c>
      <c r="BO23" s="217">
        <f t="shared" si="29"/>
        <v>7.39</v>
      </c>
      <c r="BP23" s="216">
        <f t="shared" si="30"/>
        <v>288.31</v>
      </c>
      <c r="BR23" s="215">
        <f t="shared" si="31"/>
        <v>2.7077173443847712E-3</v>
      </c>
      <c r="BS23" s="216">
        <f t="shared" si="32"/>
        <v>60.65</v>
      </c>
      <c r="BU23" s="222">
        <f t="shared" si="33"/>
        <v>203.62</v>
      </c>
      <c r="BV23" s="228">
        <f t="shared" si="34"/>
        <v>348.96</v>
      </c>
    </row>
    <row r="24" spans="1:74" x14ac:dyDescent="0.25">
      <c r="A24" s="77">
        <v>13</v>
      </c>
      <c r="B24" s="78" t="str">
        <f>+Επιχειρήσεις!B28</f>
        <v>Α</v>
      </c>
      <c r="C24" s="79">
        <f>+Επιχειρήσεις!C28</f>
        <v>1</v>
      </c>
      <c r="D24" s="80" t="str">
        <f>+Επιχειρήσεις!D28</f>
        <v>ΕΠΑΓΓΕΛΜΑΤΙΑΣ</v>
      </c>
      <c r="F24" s="81">
        <f>+Επιχειρήσεις!F28</f>
        <v>1</v>
      </c>
      <c r="H24" s="82">
        <f>IF(Επιχειρήσεις!H28&gt;1,1,0)</f>
        <v>1</v>
      </c>
      <c r="J24" s="143">
        <f>+Επιχειρήσεις!H28</f>
        <v>4000</v>
      </c>
      <c r="K24" s="83">
        <f t="shared" si="0"/>
        <v>8000</v>
      </c>
      <c r="L24" s="84">
        <f t="shared" si="1"/>
        <v>1.9483454650310956E-3</v>
      </c>
      <c r="N24" s="97">
        <f>+Επιχειρήσεις!I28</f>
        <v>0</v>
      </c>
      <c r="O24" s="86">
        <f t="shared" si="2"/>
        <v>0</v>
      </c>
      <c r="P24" s="87">
        <f t="shared" si="3"/>
        <v>0</v>
      </c>
      <c r="Q24" s="88">
        <f>IF(Επιχειρήσεις!J28=1,(K24*$Q$10),0)</f>
        <v>1600</v>
      </c>
      <c r="R24" s="87">
        <f>IF(Επιχειρήσεις!K28=1,(K24*$R$10),0)</f>
        <v>1600</v>
      </c>
      <c r="S24" s="89">
        <f t="shared" si="16"/>
        <v>3200</v>
      </c>
      <c r="T24" s="144">
        <f t="shared" si="4"/>
        <v>1.7746888332696479E-3</v>
      </c>
      <c r="V24" s="145">
        <f t="shared" si="5"/>
        <v>11200</v>
      </c>
      <c r="W24" s="28"/>
      <c r="X24" s="180">
        <f t="shared" si="17"/>
        <v>1.895355718499738E-3</v>
      </c>
      <c r="Z24" s="165">
        <f>IF(Επιχειρήσεις!$M28=1,1,0)</f>
        <v>1</v>
      </c>
      <c r="AA24" s="91">
        <f t="shared" si="6"/>
        <v>4</v>
      </c>
      <c r="AB24" s="92">
        <f>IF(Επιχειρήσεις!$N28=1,1,0)</f>
        <v>0</v>
      </c>
      <c r="AC24" s="91">
        <f t="shared" si="7"/>
        <v>0</v>
      </c>
      <c r="AD24" s="92">
        <f>IF(Επιχειρήσεις!$O28=1,1,0)</f>
        <v>0</v>
      </c>
      <c r="AE24" s="91">
        <f t="shared" si="8"/>
        <v>0</v>
      </c>
      <c r="AF24" s="92">
        <f>IF(Επιχειρήσεις!$P28=1,1,0)</f>
        <v>0</v>
      </c>
      <c r="AG24" s="91">
        <f t="shared" si="9"/>
        <v>0</v>
      </c>
      <c r="AH24" s="93">
        <f>IF(Επιχειρήσεις!$Q28=1,1,0)</f>
        <v>0</v>
      </c>
      <c r="AI24" s="91">
        <f t="shared" si="10"/>
        <v>0</v>
      </c>
      <c r="AJ24" s="92">
        <f>IF(Επιχειρήσεις!$R28=1,1,0)</f>
        <v>1</v>
      </c>
      <c r="AK24" s="91">
        <f t="shared" si="11"/>
        <v>12</v>
      </c>
      <c r="AL24" s="90">
        <f>IF(Επιχειρήσεις!$M28=1,1,0)</f>
        <v>1</v>
      </c>
      <c r="AM24" s="91">
        <f t="shared" si="12"/>
        <v>4</v>
      </c>
      <c r="AN24" s="28"/>
      <c r="AO24" s="94">
        <f t="shared" si="13"/>
        <v>24</v>
      </c>
      <c r="AP24" s="166">
        <f t="shared" si="14"/>
        <v>6.5377281394715337E-3</v>
      </c>
      <c r="AS24" s="190">
        <f>+Επιχειρήσεις!U28</f>
        <v>10</v>
      </c>
      <c r="AT24" s="96">
        <f>+Επιχειρήσεις!V28</f>
        <v>1</v>
      </c>
      <c r="AU24" s="96">
        <f>+Επιχειρήσεις!W28</f>
        <v>0</v>
      </c>
      <c r="AV24" s="96">
        <f t="shared" si="18"/>
        <v>120</v>
      </c>
      <c r="AW24" s="96">
        <f t="shared" si="18"/>
        <v>120</v>
      </c>
      <c r="AX24" s="96">
        <f t="shared" si="18"/>
        <v>120</v>
      </c>
      <c r="AY24" s="96">
        <f>+AV24*Επιχειρήσεις!X28</f>
        <v>360</v>
      </c>
      <c r="AZ24" s="95">
        <f t="shared" si="19"/>
        <v>731</v>
      </c>
      <c r="BA24" s="191">
        <f t="shared" si="15"/>
        <v>2.4546675621222296E-2</v>
      </c>
      <c r="BD24" s="227">
        <f t="shared" si="20"/>
        <v>1.895355718499738E-3</v>
      </c>
      <c r="BE24" s="144">
        <f>+ΥΠΟΛΟΓΙΣΜΟΙ!AP24</f>
        <v>6.5377281394715337E-3</v>
      </c>
      <c r="BF24" s="144">
        <f t="shared" si="21"/>
        <v>2.4546675621222296E-2</v>
      </c>
      <c r="BG24" s="144">
        <f t="shared" si="22"/>
        <v>1.099325315973119E-2</v>
      </c>
      <c r="BH24" s="216">
        <f t="shared" si="23"/>
        <v>580.44000000000005</v>
      </c>
      <c r="BJ24" s="215">
        <f t="shared" si="24"/>
        <v>1.895355718499738E-3</v>
      </c>
      <c r="BK24" s="144">
        <f t="shared" si="25"/>
        <v>6.5377281394715337E-3</v>
      </c>
      <c r="BL24" s="144">
        <f t="shared" si="26"/>
        <v>4.2165419289856357E-3</v>
      </c>
      <c r="BM24" s="217">
        <f t="shared" si="27"/>
        <v>317.93</v>
      </c>
      <c r="BN24" s="144">
        <f t="shared" si="28"/>
        <v>2.4546675621222296E-2</v>
      </c>
      <c r="BO24" s="217">
        <f t="shared" si="29"/>
        <v>270.01</v>
      </c>
      <c r="BP24" s="216">
        <f t="shared" si="30"/>
        <v>587.94000000000005</v>
      </c>
      <c r="BR24" s="215">
        <f t="shared" si="31"/>
        <v>1.099325315973119E-2</v>
      </c>
      <c r="BS24" s="216">
        <f t="shared" si="32"/>
        <v>246.25</v>
      </c>
      <c r="BU24" s="222">
        <f t="shared" si="33"/>
        <v>826.69</v>
      </c>
      <c r="BV24" s="228">
        <f t="shared" si="34"/>
        <v>834.19</v>
      </c>
    </row>
    <row r="25" spans="1:74" x14ac:dyDescent="0.25">
      <c r="A25" s="77">
        <v>14</v>
      </c>
      <c r="B25" s="78" t="str">
        <f>+Επιχειρήσεις!B29</f>
        <v>Α</v>
      </c>
      <c r="C25" s="79">
        <f>+Επιχειρήσεις!C29</f>
        <v>1</v>
      </c>
      <c r="D25" s="80" t="str">
        <f>+Επιχειρήσεις!D29</f>
        <v>ΕΠΑΓΓΕΛΜΑΤΙΑΣ</v>
      </c>
      <c r="F25" s="81">
        <f>+Επιχειρήσεις!F29</f>
        <v>1</v>
      </c>
      <c r="H25" s="82">
        <f>IF(Επιχειρήσεις!H29&gt;1,1,0)</f>
        <v>1</v>
      </c>
      <c r="J25" s="143">
        <f>+Επιχειρήσεις!H29</f>
        <v>7000</v>
      </c>
      <c r="K25" s="83">
        <f t="shared" si="0"/>
        <v>14000</v>
      </c>
      <c r="L25" s="84">
        <f t="shared" si="1"/>
        <v>3.4096045638044173E-3</v>
      </c>
      <c r="N25" s="97">
        <f>+Επιχειρήσεις!I29</f>
        <v>1</v>
      </c>
      <c r="O25" s="86">
        <f t="shared" si="2"/>
        <v>0.3</v>
      </c>
      <c r="P25" s="87">
        <f t="shared" si="3"/>
        <v>4200</v>
      </c>
      <c r="Q25" s="88">
        <f>IF(Επιχειρήσεις!J29=1,(K25*$Q$10),0)</f>
        <v>2800</v>
      </c>
      <c r="R25" s="87">
        <f>IF(Επιχειρήσεις!K29=1,(K25*$R$10),0)</f>
        <v>2800</v>
      </c>
      <c r="S25" s="89">
        <f t="shared" si="16"/>
        <v>9800</v>
      </c>
      <c r="T25" s="144">
        <f t="shared" si="4"/>
        <v>5.4349845518882967E-3</v>
      </c>
      <c r="V25" s="145">
        <f t="shared" si="5"/>
        <v>23800</v>
      </c>
      <c r="W25" s="28"/>
      <c r="X25" s="180">
        <f t="shared" si="17"/>
        <v>4.0276309018119428E-3</v>
      </c>
      <c r="Z25" s="165">
        <f>IF(Επιχειρήσεις!$M29=1,1,0)</f>
        <v>1</v>
      </c>
      <c r="AA25" s="91">
        <f t="shared" si="6"/>
        <v>4</v>
      </c>
      <c r="AB25" s="92">
        <f>IF(Επιχειρήσεις!$N29=1,1,0)</f>
        <v>0</v>
      </c>
      <c r="AC25" s="91">
        <f t="shared" si="7"/>
        <v>0</v>
      </c>
      <c r="AD25" s="92">
        <f>IF(Επιχειρήσεις!$O29=1,1,0)</f>
        <v>0</v>
      </c>
      <c r="AE25" s="91">
        <f t="shared" si="8"/>
        <v>0</v>
      </c>
      <c r="AF25" s="92">
        <f>IF(Επιχειρήσεις!$P29=1,1,0)</f>
        <v>0</v>
      </c>
      <c r="AG25" s="91">
        <f t="shared" si="9"/>
        <v>0</v>
      </c>
      <c r="AH25" s="93">
        <f>IF(Επιχειρήσεις!$Q29=1,1,0)</f>
        <v>0</v>
      </c>
      <c r="AI25" s="91">
        <f t="shared" si="10"/>
        <v>0</v>
      </c>
      <c r="AJ25" s="92">
        <f>IF(Επιχειρήσεις!$R29=1,1,0)</f>
        <v>1</v>
      </c>
      <c r="AK25" s="91">
        <f t="shared" si="11"/>
        <v>12</v>
      </c>
      <c r="AL25" s="90">
        <f>IF(Επιχειρήσεις!$M29=1,1,0)</f>
        <v>1</v>
      </c>
      <c r="AM25" s="91">
        <f t="shared" si="12"/>
        <v>4</v>
      </c>
      <c r="AN25" s="28"/>
      <c r="AO25" s="94">
        <f t="shared" si="13"/>
        <v>24</v>
      </c>
      <c r="AP25" s="166">
        <f t="shared" si="14"/>
        <v>6.5377281394715337E-3</v>
      </c>
      <c r="AS25" s="190">
        <f>+Επιχειρήσεις!U29</f>
        <v>5</v>
      </c>
      <c r="AT25" s="96">
        <f>+Επιχειρήσεις!V29</f>
        <v>1</v>
      </c>
      <c r="AU25" s="96">
        <f>+Επιχειρήσεις!W29</f>
        <v>0</v>
      </c>
      <c r="AV25" s="96">
        <f t="shared" si="18"/>
        <v>60</v>
      </c>
      <c r="AW25" s="96">
        <f t="shared" si="18"/>
        <v>60</v>
      </c>
      <c r="AX25" s="96">
        <f t="shared" si="18"/>
        <v>60</v>
      </c>
      <c r="AY25" s="96">
        <f>+AV25*Επιχειρήσεις!X29</f>
        <v>120</v>
      </c>
      <c r="AZ25" s="95">
        <f t="shared" si="19"/>
        <v>306</v>
      </c>
      <c r="BA25" s="191">
        <f t="shared" si="15"/>
        <v>1.0275352585627938E-2</v>
      </c>
      <c r="BD25" s="227">
        <f t="shared" si="20"/>
        <v>4.0276309018119428E-3</v>
      </c>
      <c r="BE25" s="144">
        <f>+ΥΠΟΛΟΓΙΣΜΟΙ!AP25</f>
        <v>6.5377281394715337E-3</v>
      </c>
      <c r="BF25" s="144">
        <f t="shared" si="21"/>
        <v>1.0275352585627938E-2</v>
      </c>
      <c r="BG25" s="144">
        <f t="shared" si="22"/>
        <v>6.9469038756371391E-3</v>
      </c>
      <c r="BH25" s="216">
        <f t="shared" si="23"/>
        <v>366.8</v>
      </c>
      <c r="BJ25" s="215">
        <f t="shared" si="24"/>
        <v>4.0276309018119428E-3</v>
      </c>
      <c r="BK25" s="144">
        <f t="shared" si="25"/>
        <v>6.5377281394715337E-3</v>
      </c>
      <c r="BL25" s="144">
        <f t="shared" si="26"/>
        <v>5.2826795206417382E-3</v>
      </c>
      <c r="BM25" s="217">
        <f t="shared" si="27"/>
        <v>398.31</v>
      </c>
      <c r="BN25" s="144">
        <f t="shared" si="28"/>
        <v>1.0275352585627938E-2</v>
      </c>
      <c r="BO25" s="217">
        <f t="shared" si="29"/>
        <v>113.03</v>
      </c>
      <c r="BP25" s="216">
        <f t="shared" si="30"/>
        <v>511.34000000000003</v>
      </c>
      <c r="BR25" s="215">
        <f t="shared" si="31"/>
        <v>6.9469038756371391E-3</v>
      </c>
      <c r="BS25" s="216">
        <f t="shared" si="32"/>
        <v>155.61000000000001</v>
      </c>
      <c r="BU25" s="222">
        <f t="shared" si="33"/>
        <v>522.41000000000008</v>
      </c>
      <c r="BV25" s="228">
        <f t="shared" si="34"/>
        <v>666.95</v>
      </c>
    </row>
    <row r="26" spans="1:74" x14ac:dyDescent="0.25">
      <c r="A26" s="77">
        <v>15</v>
      </c>
      <c r="B26" s="78" t="str">
        <f>+Επιχειρήσεις!B30</f>
        <v>Α</v>
      </c>
      <c r="C26" s="79">
        <f>+Επιχειρήσεις!C30</f>
        <v>1</v>
      </c>
      <c r="D26" s="80" t="str">
        <f>+Επιχειρήσεις!D30</f>
        <v>ΕΠΑΓΓΕΛΜΑΤΙΑΣ</v>
      </c>
      <c r="F26" s="81">
        <f>+Επιχειρήσεις!F30</f>
        <v>1</v>
      </c>
      <c r="H26" s="82">
        <f>IF(Επιχειρήσεις!H30&gt;1,1,0)</f>
        <v>1</v>
      </c>
      <c r="J26" s="143">
        <f>+Επιχειρήσεις!H30</f>
        <v>2500</v>
      </c>
      <c r="K26" s="83">
        <f t="shared" si="0"/>
        <v>5000</v>
      </c>
      <c r="L26" s="84">
        <f t="shared" si="1"/>
        <v>1.2177159156444347E-3</v>
      </c>
      <c r="N26" s="97">
        <f>+Επιχειρήσεις!I30</f>
        <v>1</v>
      </c>
      <c r="O26" s="86">
        <f t="shared" si="2"/>
        <v>0.3</v>
      </c>
      <c r="P26" s="87">
        <f t="shared" si="3"/>
        <v>1500</v>
      </c>
      <c r="Q26" s="88">
        <f>IF(Επιχειρήσεις!J30=1,(K26*$Q$10),0)</f>
        <v>1000</v>
      </c>
      <c r="R26" s="87">
        <f>IF(Επιχειρήσεις!K30=1,(K26*$R$10),0)</f>
        <v>1000</v>
      </c>
      <c r="S26" s="89">
        <f t="shared" si="16"/>
        <v>3500</v>
      </c>
      <c r="T26" s="144">
        <f t="shared" si="4"/>
        <v>1.9410659113886775E-3</v>
      </c>
      <c r="V26" s="145">
        <f t="shared" si="5"/>
        <v>8500</v>
      </c>
      <c r="W26" s="28"/>
      <c r="X26" s="180">
        <f t="shared" si="17"/>
        <v>1.4384396077899797E-3</v>
      </c>
      <c r="Z26" s="165">
        <f>IF(Επιχειρήσεις!$M30=1,1,0)</f>
        <v>1</v>
      </c>
      <c r="AA26" s="91">
        <f t="shared" si="6"/>
        <v>4</v>
      </c>
      <c r="AB26" s="92">
        <f>IF(Επιχειρήσεις!$N30=1,1,0)</f>
        <v>1</v>
      </c>
      <c r="AC26" s="91">
        <f t="shared" si="7"/>
        <v>12</v>
      </c>
      <c r="AD26" s="92">
        <f>IF(Επιχειρήσεις!$O30=1,1,0)</f>
        <v>1</v>
      </c>
      <c r="AE26" s="91">
        <f t="shared" si="8"/>
        <v>4</v>
      </c>
      <c r="AF26" s="92">
        <f>IF(Επιχειρήσεις!$P30=1,1,0)</f>
        <v>0</v>
      </c>
      <c r="AG26" s="91">
        <f t="shared" si="9"/>
        <v>0</v>
      </c>
      <c r="AH26" s="93">
        <f>IF(Επιχειρήσεις!$Q30=1,1,0)</f>
        <v>0</v>
      </c>
      <c r="AI26" s="91">
        <f t="shared" si="10"/>
        <v>0</v>
      </c>
      <c r="AJ26" s="92">
        <f>IF(Επιχειρήσεις!$R30=1,1,0)</f>
        <v>1</v>
      </c>
      <c r="AK26" s="91">
        <f t="shared" si="11"/>
        <v>12</v>
      </c>
      <c r="AL26" s="90">
        <f>IF(Επιχειρήσεις!$M30=1,1,0)</f>
        <v>1</v>
      </c>
      <c r="AM26" s="91">
        <f t="shared" si="12"/>
        <v>4</v>
      </c>
      <c r="AN26" s="28"/>
      <c r="AO26" s="94">
        <f t="shared" si="13"/>
        <v>42</v>
      </c>
      <c r="AP26" s="166">
        <f t="shared" si="14"/>
        <v>1.1441024244075185E-2</v>
      </c>
      <c r="AS26" s="190">
        <f>+Επιχειρήσεις!U30</f>
        <v>5</v>
      </c>
      <c r="AT26" s="96">
        <f>+Επιχειρήσεις!V30</f>
        <v>1</v>
      </c>
      <c r="AU26" s="96">
        <f>+Επιχειρήσεις!W30</f>
        <v>0</v>
      </c>
      <c r="AV26" s="96">
        <f t="shared" si="18"/>
        <v>60</v>
      </c>
      <c r="AW26" s="96">
        <f t="shared" si="18"/>
        <v>60</v>
      </c>
      <c r="AX26" s="96">
        <f t="shared" si="18"/>
        <v>60</v>
      </c>
      <c r="AY26" s="96">
        <f>+AV26*Επιχειρήσεις!X30</f>
        <v>0</v>
      </c>
      <c r="AZ26" s="95">
        <f t="shared" si="19"/>
        <v>186</v>
      </c>
      <c r="BA26" s="191">
        <f t="shared" si="15"/>
        <v>6.2458025520483549E-3</v>
      </c>
      <c r="BD26" s="227">
        <f t="shared" si="20"/>
        <v>1.4384396077899797E-3</v>
      </c>
      <c r="BE26" s="144">
        <f>+ΥΠΟΛΟΓΙΣΜΟΙ!AP26</f>
        <v>1.1441024244075185E-2</v>
      </c>
      <c r="BF26" s="144">
        <f t="shared" si="21"/>
        <v>6.2458025520483549E-3</v>
      </c>
      <c r="BG26" s="144">
        <f t="shared" si="22"/>
        <v>6.3750888013045064E-3</v>
      </c>
      <c r="BH26" s="216">
        <f t="shared" si="23"/>
        <v>336.6</v>
      </c>
      <c r="BJ26" s="215">
        <f t="shared" si="24"/>
        <v>1.4384396077899797E-3</v>
      </c>
      <c r="BK26" s="144">
        <f t="shared" si="25"/>
        <v>1.1441024244075185E-2</v>
      </c>
      <c r="BL26" s="144">
        <f t="shared" si="26"/>
        <v>6.4397319259325821E-3</v>
      </c>
      <c r="BM26" s="217">
        <f t="shared" si="27"/>
        <v>485.56</v>
      </c>
      <c r="BN26" s="144">
        <f t="shared" si="28"/>
        <v>6.2458025520483549E-3</v>
      </c>
      <c r="BO26" s="217">
        <f t="shared" si="29"/>
        <v>68.7</v>
      </c>
      <c r="BP26" s="216">
        <f t="shared" si="30"/>
        <v>554.26</v>
      </c>
      <c r="BR26" s="215">
        <f t="shared" si="31"/>
        <v>6.3750888013045064E-3</v>
      </c>
      <c r="BS26" s="216">
        <f t="shared" si="32"/>
        <v>142.80000000000001</v>
      </c>
      <c r="BU26" s="222">
        <f t="shared" si="33"/>
        <v>479.40000000000003</v>
      </c>
      <c r="BV26" s="228">
        <f t="shared" si="34"/>
        <v>697.06</v>
      </c>
    </row>
    <row r="27" spans="1:74" x14ac:dyDescent="0.25">
      <c r="A27" s="77">
        <v>16</v>
      </c>
      <c r="B27" s="78" t="str">
        <f>+Επιχειρήσεις!B31</f>
        <v>Α</v>
      </c>
      <c r="C27" s="79">
        <f>+Επιχειρήσεις!C31</f>
        <v>1</v>
      </c>
      <c r="D27" s="80" t="str">
        <f>+Επιχειρήσεις!D31</f>
        <v>ΕΠΑΓΓΕΛΜΑΤΙΑΣ</v>
      </c>
      <c r="F27" s="81">
        <f>+Επιχειρήσεις!F31</f>
        <v>2</v>
      </c>
      <c r="H27" s="82">
        <f>IF(Επιχειρήσεις!H31&gt;1,1,0)</f>
        <v>1</v>
      </c>
      <c r="J27" s="143">
        <f>+Επιχειρήσεις!H31</f>
        <v>250</v>
      </c>
      <c r="K27" s="83">
        <f t="shared" si="0"/>
        <v>1750</v>
      </c>
      <c r="L27" s="84">
        <f t="shared" si="1"/>
        <v>4.2620057047555217E-4</v>
      </c>
      <c r="N27" s="97">
        <f>+Επιχειρήσεις!I31</f>
        <v>1</v>
      </c>
      <c r="O27" s="86">
        <f t="shared" si="2"/>
        <v>0.3</v>
      </c>
      <c r="P27" s="87">
        <f t="shared" si="3"/>
        <v>525</v>
      </c>
      <c r="Q27" s="88">
        <f>IF(Επιχειρήσεις!J31=1,(K27*$Q$10),0)</f>
        <v>0</v>
      </c>
      <c r="R27" s="87">
        <f>IF(Επιχειρήσεις!K31=1,(K27*$R$10),0)</f>
        <v>350</v>
      </c>
      <c r="S27" s="89">
        <f t="shared" si="16"/>
        <v>875</v>
      </c>
      <c r="T27" s="144">
        <f t="shared" si="4"/>
        <v>4.8526647784716937E-4</v>
      </c>
      <c r="V27" s="145">
        <f t="shared" si="5"/>
        <v>2625</v>
      </c>
      <c r="W27" s="28"/>
      <c r="X27" s="180">
        <f t="shared" si="17"/>
        <v>4.4422399652337607E-4</v>
      </c>
      <c r="Z27" s="165">
        <f>IF(Επιχειρήσεις!$M31=1,1,0)</f>
        <v>1</v>
      </c>
      <c r="AA27" s="91">
        <f t="shared" si="6"/>
        <v>12</v>
      </c>
      <c r="AB27" s="92">
        <f>IF(Επιχειρήσεις!$N31=1,1,0)</f>
        <v>1</v>
      </c>
      <c r="AC27" s="91">
        <f t="shared" si="7"/>
        <v>0</v>
      </c>
      <c r="AD27" s="92">
        <f>IF(Επιχειρήσεις!$O31=1,1,0)</f>
        <v>1</v>
      </c>
      <c r="AE27" s="91">
        <f t="shared" si="8"/>
        <v>0</v>
      </c>
      <c r="AF27" s="92">
        <f>IF(Επιχειρήσεις!$P31=1,1,0)</f>
        <v>0</v>
      </c>
      <c r="AG27" s="91">
        <f t="shared" si="9"/>
        <v>0</v>
      </c>
      <c r="AH27" s="93">
        <f>IF(Επιχειρήσεις!$Q31=1,1,0)</f>
        <v>0</v>
      </c>
      <c r="AI27" s="91">
        <f t="shared" si="10"/>
        <v>0</v>
      </c>
      <c r="AJ27" s="92">
        <f>IF(Επιχειρήσεις!$R31=1,1,0)</f>
        <v>1</v>
      </c>
      <c r="AK27" s="91">
        <f t="shared" si="11"/>
        <v>0</v>
      </c>
      <c r="AL27" s="90">
        <f>IF(Επιχειρήσεις!$M31=1,1,0)</f>
        <v>1</v>
      </c>
      <c r="AM27" s="91">
        <f t="shared" si="12"/>
        <v>12</v>
      </c>
      <c r="AN27" s="28"/>
      <c r="AO27" s="94">
        <f t="shared" si="13"/>
        <v>30</v>
      </c>
      <c r="AP27" s="166">
        <f t="shared" si="14"/>
        <v>8.1721601743394174E-3</v>
      </c>
      <c r="AS27" s="190">
        <f>+Επιχειρήσεις!U31</f>
        <v>2</v>
      </c>
      <c r="AT27" s="96">
        <f>+Επιχειρήσεις!V31</f>
        <v>1</v>
      </c>
      <c r="AU27" s="96">
        <f>+Επιχειρήσεις!W31</f>
        <v>0</v>
      </c>
      <c r="AV27" s="96">
        <f t="shared" si="18"/>
        <v>24</v>
      </c>
      <c r="AW27" s="96">
        <f t="shared" si="18"/>
        <v>24</v>
      </c>
      <c r="AX27" s="96">
        <f t="shared" si="18"/>
        <v>24</v>
      </c>
      <c r="AY27" s="96">
        <f>+AV27*Επιχειρήσεις!X31</f>
        <v>0</v>
      </c>
      <c r="AZ27" s="95">
        <f t="shared" si="19"/>
        <v>75</v>
      </c>
      <c r="BA27" s="191">
        <f t="shared" si="15"/>
        <v>2.5184687709872396E-3</v>
      </c>
      <c r="BD27" s="227">
        <f t="shared" si="20"/>
        <v>4.4422399652337607E-4</v>
      </c>
      <c r="BE27" s="144">
        <f>+ΥΠΟΛΟΓΙΣΜΟΙ!AP27</f>
        <v>8.1721601743394174E-3</v>
      </c>
      <c r="BF27" s="144">
        <f t="shared" si="21"/>
        <v>2.5184687709872396E-3</v>
      </c>
      <c r="BG27" s="144">
        <f t="shared" si="22"/>
        <v>3.7116176472833441E-3</v>
      </c>
      <c r="BH27" s="216">
        <f t="shared" si="23"/>
        <v>195.97</v>
      </c>
      <c r="BJ27" s="215">
        <f t="shared" si="24"/>
        <v>4.4422399652337607E-4</v>
      </c>
      <c r="BK27" s="144">
        <f t="shared" si="25"/>
        <v>8.1721601743394174E-3</v>
      </c>
      <c r="BL27" s="144">
        <f t="shared" si="26"/>
        <v>4.308192085431397E-3</v>
      </c>
      <c r="BM27" s="217">
        <f t="shared" si="27"/>
        <v>324.83999999999997</v>
      </c>
      <c r="BN27" s="144">
        <f t="shared" si="28"/>
        <v>2.5184687709872396E-3</v>
      </c>
      <c r="BO27" s="217">
        <f t="shared" si="29"/>
        <v>27.7</v>
      </c>
      <c r="BP27" s="216">
        <f t="shared" si="30"/>
        <v>352.53999999999996</v>
      </c>
      <c r="BR27" s="215">
        <f t="shared" si="31"/>
        <v>3.7116176472833441E-3</v>
      </c>
      <c r="BS27" s="216">
        <f t="shared" si="32"/>
        <v>83.14</v>
      </c>
      <c r="BU27" s="222">
        <f t="shared" si="33"/>
        <v>279.11</v>
      </c>
      <c r="BV27" s="228">
        <f t="shared" si="34"/>
        <v>435.67999999999995</v>
      </c>
    </row>
    <row r="28" spans="1:74" x14ac:dyDescent="0.25">
      <c r="A28" s="77">
        <v>17</v>
      </c>
      <c r="B28" s="78" t="str">
        <f>+Επιχειρήσεις!B32</f>
        <v>Α</v>
      </c>
      <c r="C28" s="79">
        <f>+Επιχειρήσεις!C32</f>
        <v>1</v>
      </c>
      <c r="D28" s="80" t="str">
        <f>+Επιχειρήσεις!D32</f>
        <v>ΕΠΑΓΓΕΛΜΑΤΙΑΣ</v>
      </c>
      <c r="F28" s="81">
        <f>+Επιχειρήσεις!F32</f>
        <v>1</v>
      </c>
      <c r="H28" s="82">
        <f>IF(Επιχειρήσεις!H32&gt;1,1,0)</f>
        <v>1</v>
      </c>
      <c r="J28" s="143">
        <f>+Επιχειρήσεις!H32</f>
        <v>800</v>
      </c>
      <c r="K28" s="83">
        <f t="shared" si="0"/>
        <v>1600</v>
      </c>
      <c r="L28" s="84">
        <f t="shared" si="1"/>
        <v>3.8966909300621914E-4</v>
      </c>
      <c r="N28" s="97">
        <f>+Επιχειρήσεις!I32</f>
        <v>2</v>
      </c>
      <c r="O28" s="86">
        <f t="shared" si="2"/>
        <v>0.6</v>
      </c>
      <c r="P28" s="87">
        <f t="shared" si="3"/>
        <v>960</v>
      </c>
      <c r="Q28" s="88">
        <f>IF(Επιχειρήσεις!J32=1,(K28*$Q$10),0)</f>
        <v>320</v>
      </c>
      <c r="R28" s="87">
        <f>IF(Επιχειρήσεις!K32=1,(K28*$R$10),0)</f>
        <v>320</v>
      </c>
      <c r="S28" s="89">
        <f t="shared" si="16"/>
        <v>1600</v>
      </c>
      <c r="T28" s="144">
        <f t="shared" si="4"/>
        <v>8.8734441663482395E-4</v>
      </c>
      <c r="V28" s="145">
        <f t="shared" si="5"/>
        <v>3200</v>
      </c>
      <c r="W28" s="28"/>
      <c r="X28" s="180">
        <f t="shared" si="17"/>
        <v>5.4153020528563943E-4</v>
      </c>
      <c r="Z28" s="165">
        <f>IF(Επιχειρήσεις!$M32=1,1,0)</f>
        <v>1</v>
      </c>
      <c r="AA28" s="91">
        <f t="shared" si="6"/>
        <v>4</v>
      </c>
      <c r="AB28" s="92">
        <f>IF(Επιχειρήσεις!$N32=1,1,0)</f>
        <v>1</v>
      </c>
      <c r="AC28" s="91">
        <f t="shared" si="7"/>
        <v>12</v>
      </c>
      <c r="AD28" s="92">
        <f>IF(Επιχειρήσεις!$O32=1,1,0)</f>
        <v>1</v>
      </c>
      <c r="AE28" s="91">
        <f t="shared" si="8"/>
        <v>4</v>
      </c>
      <c r="AF28" s="92">
        <f>IF(Επιχειρήσεις!$P32=1,1,0)</f>
        <v>0</v>
      </c>
      <c r="AG28" s="91">
        <f t="shared" si="9"/>
        <v>0</v>
      </c>
      <c r="AH28" s="93">
        <f>IF(Επιχειρήσεις!$Q32=1,1,0)</f>
        <v>0</v>
      </c>
      <c r="AI28" s="91">
        <f t="shared" si="10"/>
        <v>0</v>
      </c>
      <c r="AJ28" s="92">
        <f>IF(Επιχειρήσεις!$R32=1,1,0)</f>
        <v>1</v>
      </c>
      <c r="AK28" s="91">
        <f t="shared" si="11"/>
        <v>12</v>
      </c>
      <c r="AL28" s="90">
        <f>IF(Επιχειρήσεις!$M32=1,1,0)</f>
        <v>1</v>
      </c>
      <c r="AM28" s="91">
        <f t="shared" si="12"/>
        <v>4</v>
      </c>
      <c r="AN28" s="28"/>
      <c r="AO28" s="94">
        <f t="shared" si="13"/>
        <v>42</v>
      </c>
      <c r="AP28" s="166">
        <f t="shared" si="14"/>
        <v>1.1441024244075185E-2</v>
      </c>
      <c r="AS28" s="190">
        <f>+Επιχειρήσεις!U32</f>
        <v>4</v>
      </c>
      <c r="AT28" s="96">
        <f>+Επιχειρήσεις!V32</f>
        <v>0</v>
      </c>
      <c r="AU28" s="96">
        <f>+Επιχειρήσεις!W32</f>
        <v>1</v>
      </c>
      <c r="AV28" s="96">
        <f t="shared" si="18"/>
        <v>24</v>
      </c>
      <c r="AW28" s="96">
        <f t="shared" si="18"/>
        <v>24</v>
      </c>
      <c r="AX28" s="96">
        <f t="shared" si="18"/>
        <v>24</v>
      </c>
      <c r="AY28" s="96">
        <f>+AV28*Επιχειρήσεις!X32</f>
        <v>24</v>
      </c>
      <c r="AZ28" s="95">
        <f t="shared" si="19"/>
        <v>101</v>
      </c>
      <c r="BA28" s="191">
        <f t="shared" si="15"/>
        <v>3.3915379449294828E-3</v>
      </c>
      <c r="BD28" s="227">
        <f t="shared" si="20"/>
        <v>5.4153020528563943E-4</v>
      </c>
      <c r="BE28" s="144">
        <f>+ΥΠΟΛΟΓΙΣΜΟΙ!AP28</f>
        <v>1.1441024244075185E-2</v>
      </c>
      <c r="BF28" s="144">
        <f t="shared" si="21"/>
        <v>3.3915379449294828E-3</v>
      </c>
      <c r="BG28" s="144">
        <f t="shared" si="22"/>
        <v>5.1246974647634362E-3</v>
      </c>
      <c r="BH28" s="216">
        <f t="shared" si="23"/>
        <v>270.58</v>
      </c>
      <c r="BJ28" s="215">
        <f t="shared" si="24"/>
        <v>5.4153020528563943E-4</v>
      </c>
      <c r="BK28" s="144">
        <f t="shared" si="25"/>
        <v>1.1441024244075185E-2</v>
      </c>
      <c r="BL28" s="144">
        <f t="shared" si="26"/>
        <v>5.991277224680412E-3</v>
      </c>
      <c r="BM28" s="217">
        <f t="shared" si="27"/>
        <v>451.74</v>
      </c>
      <c r="BN28" s="144">
        <f t="shared" si="28"/>
        <v>3.3915379449294828E-3</v>
      </c>
      <c r="BO28" s="217">
        <f t="shared" si="29"/>
        <v>37.31</v>
      </c>
      <c r="BP28" s="216">
        <f t="shared" si="30"/>
        <v>489.05</v>
      </c>
      <c r="BR28" s="215">
        <f t="shared" si="31"/>
        <v>5.1246974647634362E-3</v>
      </c>
      <c r="BS28" s="216">
        <f t="shared" si="32"/>
        <v>114.79</v>
      </c>
      <c r="BU28" s="222">
        <f t="shared" si="33"/>
        <v>385.37</v>
      </c>
      <c r="BV28" s="228">
        <f t="shared" si="34"/>
        <v>603.84</v>
      </c>
    </row>
    <row r="29" spans="1:74" x14ac:dyDescent="0.25">
      <c r="A29" s="77">
        <v>18</v>
      </c>
      <c r="B29" s="78" t="str">
        <f>+Επιχειρήσεις!B33</f>
        <v>Α</v>
      </c>
      <c r="C29" s="79">
        <f>+Επιχειρήσεις!C33</f>
        <v>1</v>
      </c>
      <c r="D29" s="80" t="str">
        <f>+Επιχειρήσεις!D33</f>
        <v>ΕΠΑΓΓΕΛΜΑΤΙΑΣ</v>
      </c>
      <c r="F29" s="81">
        <f>+Επιχειρήσεις!F33</f>
        <v>1</v>
      </c>
      <c r="H29" s="82">
        <f>IF(Επιχειρήσεις!H33&gt;1,1,0)</f>
        <v>1</v>
      </c>
      <c r="J29" s="143">
        <f>+Επιχειρήσεις!H33</f>
        <v>400</v>
      </c>
      <c r="K29" s="83">
        <f t="shared" si="0"/>
        <v>800</v>
      </c>
      <c r="L29" s="84">
        <f t="shared" si="1"/>
        <v>1.9483454650310957E-4</v>
      </c>
      <c r="N29" s="97">
        <f>+Επιχειρήσεις!I33</f>
        <v>1</v>
      </c>
      <c r="O29" s="86">
        <f t="shared" si="2"/>
        <v>0.3</v>
      </c>
      <c r="P29" s="87">
        <f t="shared" si="3"/>
        <v>240</v>
      </c>
      <c r="Q29" s="88">
        <f>IF(Επιχειρήσεις!J33=1,(K29*$Q$10),0)</f>
        <v>0</v>
      </c>
      <c r="R29" s="87">
        <f>IF(Επιχειρήσεις!K33=1,(K29*$R$10),0)</f>
        <v>160</v>
      </c>
      <c r="S29" s="89">
        <f t="shared" si="16"/>
        <v>400</v>
      </c>
      <c r="T29" s="144">
        <f t="shared" si="4"/>
        <v>2.2183610415870599E-4</v>
      </c>
      <c r="V29" s="145">
        <f t="shared" si="5"/>
        <v>1200</v>
      </c>
      <c r="W29" s="28"/>
      <c r="X29" s="180">
        <f t="shared" si="17"/>
        <v>2.0307382698211477E-4</v>
      </c>
      <c r="Z29" s="165">
        <f>IF(Επιχειρήσεις!$M33=1,1,0)</f>
        <v>1</v>
      </c>
      <c r="AA29" s="91">
        <f t="shared" si="6"/>
        <v>4</v>
      </c>
      <c r="AB29" s="92">
        <f>IF(Επιχειρήσεις!$N33=1,1,0)</f>
        <v>1</v>
      </c>
      <c r="AC29" s="91">
        <f t="shared" si="7"/>
        <v>12</v>
      </c>
      <c r="AD29" s="92">
        <f>IF(Επιχειρήσεις!$O33=1,1,0)</f>
        <v>0</v>
      </c>
      <c r="AE29" s="91">
        <f t="shared" si="8"/>
        <v>0</v>
      </c>
      <c r="AF29" s="92">
        <f>IF(Επιχειρήσεις!$P33=1,1,0)</f>
        <v>0</v>
      </c>
      <c r="AG29" s="91">
        <f t="shared" si="9"/>
        <v>0</v>
      </c>
      <c r="AH29" s="93">
        <f>IF(Επιχειρήσεις!$Q33=1,1,0)</f>
        <v>0</v>
      </c>
      <c r="AI29" s="91">
        <f t="shared" si="10"/>
        <v>0</v>
      </c>
      <c r="AJ29" s="92">
        <f>IF(Επιχειρήσεις!$R33=1,1,0)</f>
        <v>1</v>
      </c>
      <c r="AK29" s="91">
        <f t="shared" si="11"/>
        <v>12</v>
      </c>
      <c r="AL29" s="90">
        <f>IF(Επιχειρήσεις!$M33=1,1,0)</f>
        <v>1</v>
      </c>
      <c r="AM29" s="91">
        <f t="shared" si="12"/>
        <v>4</v>
      </c>
      <c r="AN29" s="28"/>
      <c r="AO29" s="94">
        <f t="shared" si="13"/>
        <v>37</v>
      </c>
      <c r="AP29" s="166">
        <f t="shared" si="14"/>
        <v>1.0078997548351948E-2</v>
      </c>
      <c r="AS29" s="190">
        <f>+Επιχειρήσεις!U33</f>
        <v>7</v>
      </c>
      <c r="AT29" s="96">
        <f>+Επιχειρήσεις!V33</f>
        <v>0</v>
      </c>
      <c r="AU29" s="96">
        <f>+Επιχειρήσεις!W33</f>
        <v>1</v>
      </c>
      <c r="AV29" s="96">
        <f t="shared" si="18"/>
        <v>42</v>
      </c>
      <c r="AW29" s="96">
        <f t="shared" si="18"/>
        <v>42</v>
      </c>
      <c r="AX29" s="96">
        <f t="shared" si="18"/>
        <v>42</v>
      </c>
      <c r="AY29" s="96">
        <f>+AV29*Επιχειρήσεις!X33</f>
        <v>42</v>
      </c>
      <c r="AZ29" s="95">
        <f t="shared" si="19"/>
        <v>176</v>
      </c>
      <c r="BA29" s="191">
        <f t="shared" si="15"/>
        <v>5.9100067159167224E-3</v>
      </c>
      <c r="BD29" s="227">
        <f t="shared" si="20"/>
        <v>2.0307382698211477E-4</v>
      </c>
      <c r="BE29" s="144">
        <f>+ΥΠΟΛΟΓΙΣΜΟΙ!AP29</f>
        <v>1.0078997548351948E-2</v>
      </c>
      <c r="BF29" s="144">
        <f t="shared" si="21"/>
        <v>5.9100067159167224E-3</v>
      </c>
      <c r="BG29" s="144">
        <f t="shared" si="22"/>
        <v>5.3973593637502608E-3</v>
      </c>
      <c r="BH29" s="216">
        <f t="shared" si="23"/>
        <v>284.98</v>
      </c>
      <c r="BJ29" s="215">
        <f t="shared" si="24"/>
        <v>2.0307382698211477E-4</v>
      </c>
      <c r="BK29" s="144">
        <f t="shared" si="25"/>
        <v>1.0078997548351948E-2</v>
      </c>
      <c r="BL29" s="144">
        <f t="shared" si="26"/>
        <v>5.1410356876670314E-3</v>
      </c>
      <c r="BM29" s="217">
        <f t="shared" si="27"/>
        <v>387.63</v>
      </c>
      <c r="BN29" s="144">
        <f t="shared" si="28"/>
        <v>5.9100067159167224E-3</v>
      </c>
      <c r="BO29" s="217">
        <f t="shared" si="29"/>
        <v>65.010000000000005</v>
      </c>
      <c r="BP29" s="216">
        <f t="shared" si="30"/>
        <v>452.64</v>
      </c>
      <c r="BR29" s="215">
        <f t="shared" si="31"/>
        <v>5.3973593637502608E-3</v>
      </c>
      <c r="BS29" s="216">
        <f t="shared" si="32"/>
        <v>120.9</v>
      </c>
      <c r="BU29" s="222">
        <f t="shared" si="33"/>
        <v>405.88</v>
      </c>
      <c r="BV29" s="228">
        <f t="shared" si="34"/>
        <v>573.54</v>
      </c>
    </row>
    <row r="30" spans="1:74" x14ac:dyDescent="0.25">
      <c r="A30" s="77">
        <v>19</v>
      </c>
      <c r="B30" s="78" t="str">
        <f>+Επιχειρήσεις!B34</f>
        <v>Α</v>
      </c>
      <c r="C30" s="79">
        <f>+Επιχειρήσεις!C34</f>
        <v>1</v>
      </c>
      <c r="D30" s="80" t="str">
        <f>+Επιχειρήσεις!D34</f>
        <v>ΕΠΑΓΓΕΛΜΑΤΙΑΣ</v>
      </c>
      <c r="F30" s="81">
        <f>+Επιχειρήσεις!F34</f>
        <v>1</v>
      </c>
      <c r="H30" s="82">
        <f>IF(Επιχειρήσεις!H34&gt;1,1,0)</f>
        <v>1</v>
      </c>
      <c r="J30" s="143">
        <f>+Επιχειρήσεις!H34</f>
        <v>20</v>
      </c>
      <c r="K30" s="83">
        <f t="shared" si="0"/>
        <v>40</v>
      </c>
      <c r="L30" s="84">
        <f t="shared" si="1"/>
        <v>9.7417273251554782E-6</v>
      </c>
      <c r="N30" s="97">
        <f>+Επιχειρήσεις!I34</f>
        <v>0</v>
      </c>
      <c r="O30" s="86">
        <f t="shared" si="2"/>
        <v>0</v>
      </c>
      <c r="P30" s="87">
        <f t="shared" si="3"/>
        <v>0</v>
      </c>
      <c r="Q30" s="88">
        <f>IF(Επιχειρήσεις!J34=1,(K30*$Q$10),0)</f>
        <v>0</v>
      </c>
      <c r="R30" s="87">
        <f>IF(Επιχειρήσεις!K34=1,(K30*$R$10),0)</f>
        <v>8</v>
      </c>
      <c r="S30" s="89">
        <f t="shared" si="16"/>
        <v>8</v>
      </c>
      <c r="T30" s="144">
        <f t="shared" si="4"/>
        <v>4.4367220831741195E-6</v>
      </c>
      <c r="V30" s="145">
        <f t="shared" si="5"/>
        <v>48</v>
      </c>
      <c r="W30" s="28"/>
      <c r="X30" s="180">
        <f t="shared" si="17"/>
        <v>8.1229530792845909E-6</v>
      </c>
      <c r="Z30" s="165">
        <f>IF(Επιχειρήσεις!$M34=1,1,0)</f>
        <v>0</v>
      </c>
      <c r="AA30" s="91">
        <f t="shared" si="6"/>
        <v>0</v>
      </c>
      <c r="AB30" s="92">
        <f>IF(Επιχειρήσεις!$N34=1,1,0)</f>
        <v>0</v>
      </c>
      <c r="AC30" s="91">
        <f t="shared" si="7"/>
        <v>0</v>
      </c>
      <c r="AD30" s="92">
        <f>IF(Επιχειρήσεις!$O34=1,1,0)</f>
        <v>0</v>
      </c>
      <c r="AE30" s="91">
        <f t="shared" si="8"/>
        <v>0</v>
      </c>
      <c r="AF30" s="92">
        <f>IF(Επιχειρήσεις!$P34=1,1,0)</f>
        <v>0</v>
      </c>
      <c r="AG30" s="91">
        <f t="shared" si="9"/>
        <v>0</v>
      </c>
      <c r="AH30" s="93">
        <f>IF(Επιχειρήσεις!$Q34=1,1,0)</f>
        <v>0</v>
      </c>
      <c r="AI30" s="91">
        <f t="shared" si="10"/>
        <v>0</v>
      </c>
      <c r="AJ30" s="92">
        <f>IF(Επιχειρήσεις!$R34=1,1,0)</f>
        <v>1</v>
      </c>
      <c r="AK30" s="91">
        <f t="shared" si="11"/>
        <v>12</v>
      </c>
      <c r="AL30" s="90">
        <f>IF(Επιχειρήσεις!$M34=1,1,0)</f>
        <v>0</v>
      </c>
      <c r="AM30" s="91">
        <f t="shared" si="12"/>
        <v>0</v>
      </c>
      <c r="AN30" s="28"/>
      <c r="AO30" s="94">
        <f t="shared" si="13"/>
        <v>14</v>
      </c>
      <c r="AP30" s="166">
        <f t="shared" si="14"/>
        <v>3.8136747480250611E-3</v>
      </c>
      <c r="AS30" s="190">
        <f>+Επιχειρήσεις!U34</f>
        <v>0</v>
      </c>
      <c r="AT30" s="96">
        <f>+Επιχειρήσεις!V34</f>
        <v>0</v>
      </c>
      <c r="AU30" s="96">
        <f>+Επιχειρήσεις!W34</f>
        <v>0</v>
      </c>
      <c r="AV30" s="96">
        <f t="shared" si="18"/>
        <v>0</v>
      </c>
      <c r="AW30" s="96">
        <f t="shared" si="18"/>
        <v>0</v>
      </c>
      <c r="AX30" s="96">
        <f t="shared" si="18"/>
        <v>0</v>
      </c>
      <c r="AY30" s="96">
        <f>+AV30*Επιχειρήσεις!X34</f>
        <v>0</v>
      </c>
      <c r="AZ30" s="95">
        <f t="shared" si="19"/>
        <v>0</v>
      </c>
      <c r="BA30" s="191">
        <f t="shared" si="15"/>
        <v>0</v>
      </c>
      <c r="BD30" s="227">
        <f t="shared" si="20"/>
        <v>8.1229530792845909E-6</v>
      </c>
      <c r="BE30" s="144">
        <f>+ΥΠΟΛΟΓΙΣΜΟΙ!AP30</f>
        <v>3.8136747480250611E-3</v>
      </c>
      <c r="BF30" s="144">
        <f t="shared" si="21"/>
        <v>0</v>
      </c>
      <c r="BG30" s="144">
        <f t="shared" si="22"/>
        <v>1.2739325670347819E-3</v>
      </c>
      <c r="BH30" s="216">
        <f t="shared" si="23"/>
        <v>67.260000000000005</v>
      </c>
      <c r="BJ30" s="215">
        <f t="shared" si="24"/>
        <v>8.1229530792845909E-6</v>
      </c>
      <c r="BK30" s="144">
        <f t="shared" si="25"/>
        <v>3.8136747480250611E-3</v>
      </c>
      <c r="BL30" s="144">
        <f t="shared" si="26"/>
        <v>1.9108988505521728E-3</v>
      </c>
      <c r="BM30" s="217">
        <f t="shared" si="27"/>
        <v>144.08000000000001</v>
      </c>
      <c r="BN30" s="144">
        <f t="shared" si="28"/>
        <v>0</v>
      </c>
      <c r="BO30" s="217">
        <f t="shared" si="29"/>
        <v>0</v>
      </c>
      <c r="BP30" s="216">
        <f t="shared" si="30"/>
        <v>144.08000000000001</v>
      </c>
      <c r="BR30" s="215">
        <f t="shared" si="31"/>
        <v>1.2739325670347819E-3</v>
      </c>
      <c r="BS30" s="216">
        <f t="shared" si="32"/>
        <v>28.54</v>
      </c>
      <c r="BU30" s="222">
        <f t="shared" si="33"/>
        <v>95.800000000000011</v>
      </c>
      <c r="BV30" s="228">
        <f t="shared" si="34"/>
        <v>172.62</v>
      </c>
    </row>
    <row r="31" spans="1:74" x14ac:dyDescent="0.25">
      <c r="A31" s="77">
        <v>20</v>
      </c>
      <c r="B31" s="78" t="str">
        <f>+Επιχειρήσεις!B35</f>
        <v>Α</v>
      </c>
      <c r="C31" s="79">
        <f>+Επιχειρήσεις!C35</f>
        <v>1</v>
      </c>
      <c r="D31" s="80" t="str">
        <f>+Επιχειρήσεις!D35</f>
        <v>ΕΠΑΓΓΕΛΜΑΤΙΑΣ</v>
      </c>
      <c r="F31" s="81">
        <f>+Επιχειρήσεις!F35</f>
        <v>1</v>
      </c>
      <c r="H31" s="82">
        <f>IF(Επιχειρήσεις!H35&gt;1,1,0)</f>
        <v>1</v>
      </c>
      <c r="J31" s="143">
        <f>+Επιχειρήσεις!H35</f>
        <v>15000</v>
      </c>
      <c r="K31" s="83">
        <f t="shared" si="0"/>
        <v>30000</v>
      </c>
      <c r="L31" s="84">
        <f t="shared" si="1"/>
        <v>7.3062954938666082E-3</v>
      </c>
      <c r="N31" s="97">
        <f>+Επιχειρήσεις!I35</f>
        <v>0</v>
      </c>
      <c r="O31" s="86">
        <f t="shared" si="2"/>
        <v>0</v>
      </c>
      <c r="P31" s="87">
        <f t="shared" si="3"/>
        <v>0</v>
      </c>
      <c r="Q31" s="88">
        <f>IF(Επιχειρήσεις!J35=1,(K31*$Q$10),0)</f>
        <v>0</v>
      </c>
      <c r="R31" s="87">
        <f>IF(Επιχειρήσεις!K35=1,(K31*$R$10),0)</f>
        <v>6000</v>
      </c>
      <c r="S31" s="89">
        <f t="shared" si="16"/>
        <v>6000</v>
      </c>
      <c r="T31" s="144">
        <f t="shared" si="4"/>
        <v>3.3275415623805898E-3</v>
      </c>
      <c r="V31" s="145">
        <f t="shared" si="5"/>
        <v>36000</v>
      </c>
      <c r="W31" s="28"/>
      <c r="X31" s="180">
        <f t="shared" si="17"/>
        <v>6.0922148094634436E-3</v>
      </c>
      <c r="Z31" s="165">
        <f>IF(Επιχειρήσεις!$M35=1,1,0)</f>
        <v>1</v>
      </c>
      <c r="AA31" s="91">
        <f t="shared" si="6"/>
        <v>4</v>
      </c>
      <c r="AB31" s="92">
        <f>IF(Επιχειρήσεις!$N35=1,1,0)</f>
        <v>0</v>
      </c>
      <c r="AC31" s="91">
        <f t="shared" si="7"/>
        <v>0</v>
      </c>
      <c r="AD31" s="92">
        <f>IF(Επιχειρήσεις!$O35=1,1,0)</f>
        <v>0</v>
      </c>
      <c r="AE31" s="91">
        <f t="shared" si="8"/>
        <v>0</v>
      </c>
      <c r="AF31" s="92">
        <f>IF(Επιχειρήσεις!$P35=1,1,0)</f>
        <v>1</v>
      </c>
      <c r="AG31" s="91">
        <f t="shared" si="9"/>
        <v>4</v>
      </c>
      <c r="AH31" s="93">
        <f>IF(Επιχειρήσεις!$Q35=1,1,0)</f>
        <v>0</v>
      </c>
      <c r="AI31" s="91">
        <f t="shared" si="10"/>
        <v>0</v>
      </c>
      <c r="AJ31" s="92">
        <f>IF(Επιχειρήσεις!$R35=1,1,0)</f>
        <v>1</v>
      </c>
      <c r="AK31" s="91">
        <f t="shared" si="11"/>
        <v>12</v>
      </c>
      <c r="AL31" s="90">
        <f>IF(Επιχειρήσεις!$M35=1,1,0)</f>
        <v>1</v>
      </c>
      <c r="AM31" s="91">
        <f t="shared" si="12"/>
        <v>4</v>
      </c>
      <c r="AN31" s="28"/>
      <c r="AO31" s="94">
        <f t="shared" si="13"/>
        <v>29</v>
      </c>
      <c r="AP31" s="166">
        <f t="shared" si="14"/>
        <v>7.8997548351947694E-3</v>
      </c>
      <c r="AS31" s="190">
        <f>+Επιχειρήσεις!U35</f>
        <v>10</v>
      </c>
      <c r="AT31" s="96">
        <f>+Επιχειρήσεις!V35</f>
        <v>0</v>
      </c>
      <c r="AU31" s="96">
        <f>+Επιχειρήσεις!W35</f>
        <v>1</v>
      </c>
      <c r="AV31" s="96">
        <f t="shared" si="18"/>
        <v>60</v>
      </c>
      <c r="AW31" s="96">
        <f t="shared" si="18"/>
        <v>60</v>
      </c>
      <c r="AX31" s="96">
        <f t="shared" si="18"/>
        <v>60</v>
      </c>
      <c r="AY31" s="96">
        <f>+AV31*Επιχειρήσεις!X35</f>
        <v>60</v>
      </c>
      <c r="AZ31" s="95">
        <f t="shared" si="19"/>
        <v>251</v>
      </c>
      <c r="BA31" s="191">
        <f t="shared" si="15"/>
        <v>8.4284754869039628E-3</v>
      </c>
      <c r="BD31" s="227">
        <f t="shared" si="20"/>
        <v>6.0922148094634436E-3</v>
      </c>
      <c r="BE31" s="144">
        <f>+ΥΠΟΛΟΓΙΣΜΟΙ!AP31</f>
        <v>7.8997548351947694E-3</v>
      </c>
      <c r="BF31" s="144">
        <f t="shared" si="21"/>
        <v>8.4284754869039628E-3</v>
      </c>
      <c r="BG31" s="144">
        <f t="shared" si="22"/>
        <v>7.4734817105207253E-3</v>
      </c>
      <c r="BH31" s="216">
        <f t="shared" si="23"/>
        <v>394.6</v>
      </c>
      <c r="BJ31" s="215">
        <f t="shared" si="24"/>
        <v>6.0922148094634436E-3</v>
      </c>
      <c r="BK31" s="144">
        <f t="shared" si="25"/>
        <v>7.8997548351947694E-3</v>
      </c>
      <c r="BL31" s="144">
        <f t="shared" si="26"/>
        <v>6.9959848223291061E-3</v>
      </c>
      <c r="BM31" s="217">
        <f t="shared" si="27"/>
        <v>527.5</v>
      </c>
      <c r="BN31" s="144">
        <f t="shared" si="28"/>
        <v>8.4284754869039628E-3</v>
      </c>
      <c r="BO31" s="217">
        <f t="shared" si="29"/>
        <v>92.71</v>
      </c>
      <c r="BP31" s="216">
        <f t="shared" si="30"/>
        <v>620.21</v>
      </c>
      <c r="BR31" s="215">
        <f t="shared" si="31"/>
        <v>7.4734817105207253E-3</v>
      </c>
      <c r="BS31" s="216">
        <f t="shared" si="32"/>
        <v>167.41</v>
      </c>
      <c r="BU31" s="222">
        <f t="shared" si="33"/>
        <v>562.01</v>
      </c>
      <c r="BV31" s="228">
        <f t="shared" si="34"/>
        <v>787.62</v>
      </c>
    </row>
    <row r="32" spans="1:74" x14ac:dyDescent="0.25">
      <c r="A32" s="77">
        <v>21</v>
      </c>
      <c r="B32" s="78" t="str">
        <f>+Επιχειρήσεις!B36</f>
        <v>Α</v>
      </c>
      <c r="C32" s="79">
        <f>+Επιχειρήσεις!C36</f>
        <v>1</v>
      </c>
      <c r="D32" s="80" t="str">
        <f>+Επιχειρήσεις!D36</f>
        <v>ΕΠΑΓΓΕΛΜΑΤΙΑΣ</v>
      </c>
      <c r="F32" s="81">
        <f>+Επιχειρήσεις!F36</f>
        <v>1</v>
      </c>
      <c r="H32" s="82">
        <f>IF(Επιχειρήσεις!H36&gt;1,1,0)</f>
        <v>1</v>
      </c>
      <c r="J32" s="143">
        <f>+Επιχειρήσεις!H36</f>
        <v>65000</v>
      </c>
      <c r="K32" s="83">
        <f t="shared" si="0"/>
        <v>130000</v>
      </c>
      <c r="L32" s="84">
        <f t="shared" si="1"/>
        <v>3.1660613806755306E-2</v>
      </c>
      <c r="N32" s="97">
        <f>+Επιχειρήσεις!I36</f>
        <v>0</v>
      </c>
      <c r="O32" s="86">
        <f t="shared" si="2"/>
        <v>0</v>
      </c>
      <c r="P32" s="87">
        <f t="shared" si="3"/>
        <v>0</v>
      </c>
      <c r="Q32" s="88">
        <f>IF(Επιχειρήσεις!J36=1,(K32*$Q$10),0)</f>
        <v>0</v>
      </c>
      <c r="R32" s="87">
        <f>IF(Επιχειρήσεις!K36=1,(K32*$R$10),0)</f>
        <v>26000</v>
      </c>
      <c r="S32" s="89">
        <f t="shared" si="16"/>
        <v>26000</v>
      </c>
      <c r="T32" s="144">
        <f t="shared" si="4"/>
        <v>1.4419346770315889E-2</v>
      </c>
      <c r="V32" s="145">
        <f t="shared" si="5"/>
        <v>156000</v>
      </c>
      <c r="W32" s="28"/>
      <c r="X32" s="180">
        <f t="shared" si="17"/>
        <v>2.639959750767492E-2</v>
      </c>
      <c r="Z32" s="165">
        <f>IF(Επιχειρήσεις!$M36=1,1,0)</f>
        <v>1</v>
      </c>
      <c r="AA32" s="91">
        <f t="shared" si="6"/>
        <v>4</v>
      </c>
      <c r="AB32" s="92">
        <f>IF(Επιχειρήσεις!$N36=1,1,0)</f>
        <v>0</v>
      </c>
      <c r="AC32" s="91">
        <f t="shared" si="7"/>
        <v>0</v>
      </c>
      <c r="AD32" s="92">
        <f>IF(Επιχειρήσεις!$O36=1,1,0)</f>
        <v>0</v>
      </c>
      <c r="AE32" s="91">
        <f t="shared" si="8"/>
        <v>0</v>
      </c>
      <c r="AF32" s="92">
        <f>IF(Επιχειρήσεις!$P36=1,1,0)</f>
        <v>1</v>
      </c>
      <c r="AG32" s="91">
        <f t="shared" si="9"/>
        <v>4</v>
      </c>
      <c r="AH32" s="93">
        <f>IF(Επιχειρήσεις!$Q36=1,1,0)</f>
        <v>0</v>
      </c>
      <c r="AI32" s="91">
        <f t="shared" si="10"/>
        <v>0</v>
      </c>
      <c r="AJ32" s="92">
        <f>IF(Επιχειρήσεις!$R36=1,1,0)</f>
        <v>1</v>
      </c>
      <c r="AK32" s="91">
        <f t="shared" si="11"/>
        <v>12</v>
      </c>
      <c r="AL32" s="90">
        <f>IF(Επιχειρήσεις!$M36=1,1,0)</f>
        <v>1</v>
      </c>
      <c r="AM32" s="91">
        <f t="shared" si="12"/>
        <v>4</v>
      </c>
      <c r="AN32" s="28"/>
      <c r="AO32" s="94">
        <f t="shared" si="13"/>
        <v>29</v>
      </c>
      <c r="AP32" s="166">
        <f t="shared" si="14"/>
        <v>7.8997548351947694E-3</v>
      </c>
      <c r="AS32" s="190">
        <f>+Επιχειρήσεις!U36</f>
        <v>8</v>
      </c>
      <c r="AT32" s="96">
        <f>+Επιχειρήσεις!V36</f>
        <v>1</v>
      </c>
      <c r="AU32" s="96">
        <f>+Επιχειρήσεις!W36</f>
        <v>0</v>
      </c>
      <c r="AV32" s="96">
        <f t="shared" si="18"/>
        <v>96</v>
      </c>
      <c r="AW32" s="96">
        <f t="shared" si="18"/>
        <v>96</v>
      </c>
      <c r="AX32" s="96">
        <f t="shared" si="18"/>
        <v>96</v>
      </c>
      <c r="AY32" s="96">
        <f>+AV32*Επιχειρήσεις!X36</f>
        <v>0</v>
      </c>
      <c r="AZ32" s="95">
        <f t="shared" si="19"/>
        <v>297</v>
      </c>
      <c r="BA32" s="191">
        <f t="shared" si="15"/>
        <v>9.9731363331094693E-3</v>
      </c>
      <c r="BD32" s="227">
        <f t="shared" si="20"/>
        <v>2.639959750767492E-2</v>
      </c>
      <c r="BE32" s="144">
        <f>+ΥΠΟΛΟΓΙΣΜΟΙ!AP32</f>
        <v>7.8997548351947694E-3</v>
      </c>
      <c r="BF32" s="144">
        <f t="shared" si="21"/>
        <v>9.9731363331094693E-3</v>
      </c>
      <c r="BG32" s="144">
        <f t="shared" si="22"/>
        <v>1.4757496225326386E-2</v>
      </c>
      <c r="BH32" s="216">
        <f t="shared" si="23"/>
        <v>779.2</v>
      </c>
      <c r="BJ32" s="215">
        <f t="shared" si="24"/>
        <v>2.639959750767492E-2</v>
      </c>
      <c r="BK32" s="144">
        <f t="shared" si="25"/>
        <v>7.8997548351947694E-3</v>
      </c>
      <c r="BL32" s="144">
        <f t="shared" si="26"/>
        <v>1.7149676171434845E-2</v>
      </c>
      <c r="BM32" s="217">
        <f t="shared" si="27"/>
        <v>1293.0899999999999</v>
      </c>
      <c r="BN32" s="144">
        <f t="shared" si="28"/>
        <v>9.9731363331094693E-3</v>
      </c>
      <c r="BO32" s="217">
        <f t="shared" si="29"/>
        <v>109.7</v>
      </c>
      <c r="BP32" s="216">
        <f t="shared" si="30"/>
        <v>1402.79</v>
      </c>
      <c r="BR32" s="215">
        <f t="shared" si="31"/>
        <v>1.4757496225326386E-2</v>
      </c>
      <c r="BS32" s="216">
        <f t="shared" si="32"/>
        <v>330.57</v>
      </c>
      <c r="BU32" s="222">
        <f t="shared" si="33"/>
        <v>1109.77</v>
      </c>
      <c r="BV32" s="228">
        <f t="shared" si="34"/>
        <v>1733.36</v>
      </c>
    </row>
    <row r="33" spans="1:74" x14ac:dyDescent="0.25">
      <c r="A33" s="77">
        <v>22</v>
      </c>
      <c r="B33" s="78" t="str">
        <f>+Επιχειρήσεις!B37</f>
        <v>Α</v>
      </c>
      <c r="C33" s="79">
        <f>+Επιχειρήσεις!C37</f>
        <v>1</v>
      </c>
      <c r="D33" s="80" t="str">
        <f>+Επιχειρήσεις!D37</f>
        <v>ΕΠΑΓΓΕΛΜΑΤΙΑΣ</v>
      </c>
      <c r="F33" s="81">
        <f>+Επιχειρήσεις!F37</f>
        <v>1</v>
      </c>
      <c r="H33" s="82">
        <f>IF(Επιχειρήσεις!H37&gt;1,1,0)</f>
        <v>1</v>
      </c>
      <c r="J33" s="143">
        <f>+Επιχειρήσεις!H37</f>
        <v>6000</v>
      </c>
      <c r="K33" s="83">
        <f t="shared" si="0"/>
        <v>12000</v>
      </c>
      <c r="L33" s="84">
        <f t="shared" si="1"/>
        <v>2.9225181975466434E-3</v>
      </c>
      <c r="N33" s="97">
        <f>+Επιχειρήσεις!I37</f>
        <v>1</v>
      </c>
      <c r="O33" s="86">
        <f t="shared" si="2"/>
        <v>0.3</v>
      </c>
      <c r="P33" s="87">
        <f t="shared" si="3"/>
        <v>3600</v>
      </c>
      <c r="Q33" s="88">
        <f>IF(Επιχειρήσεις!J37=1,(K33*$Q$10),0)</f>
        <v>0</v>
      </c>
      <c r="R33" s="87">
        <f>IF(Επιχειρήσεις!K37=1,(K33*$R$10),0)</f>
        <v>0</v>
      </c>
      <c r="S33" s="89">
        <f t="shared" si="16"/>
        <v>3600</v>
      </c>
      <c r="T33" s="144">
        <f t="shared" si="4"/>
        <v>1.9965249374283541E-3</v>
      </c>
      <c r="V33" s="145">
        <f t="shared" si="5"/>
        <v>15600</v>
      </c>
      <c r="W33" s="28"/>
      <c r="X33" s="180">
        <f t="shared" si="17"/>
        <v>2.6399597507674923E-3</v>
      </c>
      <c r="Z33" s="165">
        <f>IF(Επιχειρήσεις!$M37=1,1,0)</f>
        <v>1</v>
      </c>
      <c r="AA33" s="91">
        <f t="shared" si="6"/>
        <v>4</v>
      </c>
      <c r="AB33" s="92">
        <f>IF(Επιχειρήσεις!$N37=1,1,0)</f>
        <v>0</v>
      </c>
      <c r="AC33" s="91">
        <f t="shared" si="7"/>
        <v>0</v>
      </c>
      <c r="AD33" s="92">
        <f>IF(Επιχειρήσεις!$O37=1,1,0)</f>
        <v>0</v>
      </c>
      <c r="AE33" s="91">
        <f t="shared" si="8"/>
        <v>0</v>
      </c>
      <c r="AF33" s="92">
        <f>IF(Επιχειρήσεις!$P37=1,1,0)</f>
        <v>0</v>
      </c>
      <c r="AG33" s="91">
        <f t="shared" si="9"/>
        <v>0</v>
      </c>
      <c r="AH33" s="93">
        <f>IF(Επιχειρήσεις!$Q37=1,1,0)</f>
        <v>1</v>
      </c>
      <c r="AI33" s="91">
        <f t="shared" si="10"/>
        <v>12</v>
      </c>
      <c r="AJ33" s="92">
        <f>IF(Επιχειρήσεις!$R37=1,1,0)</f>
        <v>1</v>
      </c>
      <c r="AK33" s="91">
        <f t="shared" si="11"/>
        <v>12</v>
      </c>
      <c r="AL33" s="90">
        <f>IF(Επιχειρήσεις!$M37=1,1,0)</f>
        <v>1</v>
      </c>
      <c r="AM33" s="91">
        <f t="shared" si="12"/>
        <v>4</v>
      </c>
      <c r="AN33" s="28"/>
      <c r="AO33" s="94">
        <f t="shared" si="13"/>
        <v>37</v>
      </c>
      <c r="AP33" s="166">
        <f t="shared" si="14"/>
        <v>1.0078997548351948E-2</v>
      </c>
      <c r="AS33" s="190">
        <f>+Επιχειρήσεις!U37</f>
        <v>9</v>
      </c>
      <c r="AT33" s="96">
        <f>+Επιχειρήσεις!V37</f>
        <v>1</v>
      </c>
      <c r="AU33" s="96">
        <f>+Επιχειρήσεις!W37</f>
        <v>0</v>
      </c>
      <c r="AV33" s="96">
        <f t="shared" si="18"/>
        <v>108</v>
      </c>
      <c r="AW33" s="96">
        <f t="shared" si="18"/>
        <v>108</v>
      </c>
      <c r="AX33" s="96">
        <f t="shared" si="18"/>
        <v>108</v>
      </c>
      <c r="AY33" s="96">
        <f>+AV33*Επιχειρήσεις!X37</f>
        <v>0</v>
      </c>
      <c r="AZ33" s="95">
        <f t="shared" si="19"/>
        <v>334</v>
      </c>
      <c r="BA33" s="191">
        <f t="shared" si="15"/>
        <v>1.1215580926796507E-2</v>
      </c>
      <c r="BD33" s="227">
        <f t="shared" si="20"/>
        <v>2.6399597507674923E-3</v>
      </c>
      <c r="BE33" s="144">
        <f>+ΥΠΟΛΟΓΙΣΜΟΙ!AP33</f>
        <v>1.0078997548351948E-2</v>
      </c>
      <c r="BF33" s="144">
        <f t="shared" si="21"/>
        <v>1.1215580926796507E-2</v>
      </c>
      <c r="BG33" s="144">
        <f t="shared" si="22"/>
        <v>7.9781794086386491E-3</v>
      </c>
      <c r="BH33" s="216">
        <f t="shared" si="23"/>
        <v>421.25</v>
      </c>
      <c r="BJ33" s="215">
        <f t="shared" si="24"/>
        <v>2.6399597507674923E-3</v>
      </c>
      <c r="BK33" s="144">
        <f t="shared" si="25"/>
        <v>1.0078997548351948E-2</v>
      </c>
      <c r="BL33" s="144">
        <f t="shared" si="26"/>
        <v>6.3594786495597203E-3</v>
      </c>
      <c r="BM33" s="217">
        <f t="shared" si="27"/>
        <v>479.5</v>
      </c>
      <c r="BN33" s="144">
        <f t="shared" si="28"/>
        <v>1.1215580926796507E-2</v>
      </c>
      <c r="BO33" s="217">
        <f t="shared" si="29"/>
        <v>123.37</v>
      </c>
      <c r="BP33" s="216">
        <f t="shared" si="30"/>
        <v>602.87</v>
      </c>
      <c r="BR33" s="215">
        <f t="shared" si="31"/>
        <v>7.9781794086386491E-3</v>
      </c>
      <c r="BS33" s="216">
        <f t="shared" si="32"/>
        <v>178.71</v>
      </c>
      <c r="BU33" s="222">
        <f t="shared" si="33"/>
        <v>599.96</v>
      </c>
      <c r="BV33" s="228">
        <f t="shared" si="34"/>
        <v>781.58</v>
      </c>
    </row>
    <row r="34" spans="1:74" x14ac:dyDescent="0.25">
      <c r="A34" s="77">
        <v>23</v>
      </c>
      <c r="B34" s="78" t="str">
        <f>+Επιχειρήσεις!B38</f>
        <v>Α</v>
      </c>
      <c r="C34" s="79">
        <f>+Επιχειρήσεις!C38</f>
        <v>1</v>
      </c>
      <c r="D34" s="80" t="str">
        <f>+Επιχειρήσεις!D38</f>
        <v>ΕΠΑΓΓΕΛΜΑΤΙΑΣ</v>
      </c>
      <c r="F34" s="81">
        <f>+Επιχειρήσεις!F38</f>
        <v>1</v>
      </c>
      <c r="H34" s="82">
        <f>IF(Επιχειρήσεις!H38&gt;1,1,0)</f>
        <v>1</v>
      </c>
      <c r="J34" s="143">
        <f>+Επιχειρήσεις!H38</f>
        <v>400</v>
      </c>
      <c r="K34" s="83">
        <f t="shared" si="0"/>
        <v>800</v>
      </c>
      <c r="L34" s="84">
        <f t="shared" si="1"/>
        <v>1.9483454650310957E-4</v>
      </c>
      <c r="N34" s="97">
        <f>+Επιχειρήσεις!I38</f>
        <v>1</v>
      </c>
      <c r="O34" s="86">
        <f t="shared" si="2"/>
        <v>0.3</v>
      </c>
      <c r="P34" s="87">
        <f t="shared" si="3"/>
        <v>240</v>
      </c>
      <c r="Q34" s="88">
        <f>IF(Επιχειρήσεις!J38=1,(K34*$Q$10),0)</f>
        <v>0</v>
      </c>
      <c r="R34" s="87">
        <f>IF(Επιχειρήσεις!K38=1,(K34*$R$10),0)</f>
        <v>0</v>
      </c>
      <c r="S34" s="89">
        <f t="shared" si="16"/>
        <v>240</v>
      </c>
      <c r="T34" s="144">
        <f t="shared" si="4"/>
        <v>1.3310166249522358E-4</v>
      </c>
      <c r="V34" s="145">
        <f t="shared" si="5"/>
        <v>1040</v>
      </c>
      <c r="W34" s="28"/>
      <c r="X34" s="180">
        <f t="shared" si="17"/>
        <v>1.7599731671783282E-4</v>
      </c>
      <c r="Z34" s="165">
        <f>IF(Επιχειρήσεις!$M38=1,1,0)</f>
        <v>1</v>
      </c>
      <c r="AA34" s="91">
        <f t="shared" si="6"/>
        <v>4</v>
      </c>
      <c r="AB34" s="92">
        <f>IF(Επιχειρήσεις!$N38=1,1,0)</f>
        <v>0</v>
      </c>
      <c r="AC34" s="91">
        <f t="shared" si="7"/>
        <v>0</v>
      </c>
      <c r="AD34" s="92">
        <f>IF(Επιχειρήσεις!$O38=1,1,0)</f>
        <v>0</v>
      </c>
      <c r="AE34" s="91">
        <f t="shared" si="8"/>
        <v>0</v>
      </c>
      <c r="AF34" s="92">
        <f>IF(Επιχειρήσεις!$P38=1,1,0)</f>
        <v>0</v>
      </c>
      <c r="AG34" s="91">
        <f t="shared" si="9"/>
        <v>0</v>
      </c>
      <c r="AH34" s="93">
        <f>IF(Επιχειρήσεις!$Q38=1,1,0)</f>
        <v>1</v>
      </c>
      <c r="AI34" s="91">
        <f t="shared" si="10"/>
        <v>12</v>
      </c>
      <c r="AJ34" s="92">
        <f>IF(Επιχειρήσεις!$R38=1,1,0)</f>
        <v>1</v>
      </c>
      <c r="AK34" s="91">
        <f t="shared" si="11"/>
        <v>12</v>
      </c>
      <c r="AL34" s="90">
        <f>IF(Επιχειρήσεις!$M38=1,1,0)</f>
        <v>1</v>
      </c>
      <c r="AM34" s="91">
        <f t="shared" si="12"/>
        <v>4</v>
      </c>
      <c r="AN34" s="28"/>
      <c r="AO34" s="94">
        <f t="shared" si="13"/>
        <v>37</v>
      </c>
      <c r="AP34" s="166">
        <f t="shared" si="14"/>
        <v>1.0078997548351948E-2</v>
      </c>
      <c r="AS34" s="190">
        <f>+Επιχειρήσεις!U38</f>
        <v>15</v>
      </c>
      <c r="AT34" s="96">
        <f>+Επιχειρήσεις!V38</f>
        <v>1</v>
      </c>
      <c r="AU34" s="96">
        <f>+Επιχειρήσεις!W38</f>
        <v>0</v>
      </c>
      <c r="AV34" s="96">
        <f t="shared" si="18"/>
        <v>180</v>
      </c>
      <c r="AW34" s="96">
        <f t="shared" si="18"/>
        <v>180</v>
      </c>
      <c r="AX34" s="96">
        <f t="shared" si="18"/>
        <v>180</v>
      </c>
      <c r="AY34" s="96">
        <f>+AV34*Επιχειρήσεις!X38</f>
        <v>900</v>
      </c>
      <c r="AZ34" s="95">
        <f t="shared" si="19"/>
        <v>1456</v>
      </c>
      <c r="BA34" s="191">
        <f t="shared" si="15"/>
        <v>4.8891873740765618E-2</v>
      </c>
      <c r="BD34" s="227">
        <f t="shared" si="20"/>
        <v>1.7599731671783282E-4</v>
      </c>
      <c r="BE34" s="144">
        <f>+ΥΠΟΛΟΓΙΣΜΟΙ!AP34</f>
        <v>1.0078997548351948E-2</v>
      </c>
      <c r="BF34" s="144">
        <f t="shared" si="21"/>
        <v>4.8891873740765618E-2</v>
      </c>
      <c r="BG34" s="144">
        <f t="shared" si="22"/>
        <v>1.9715622868611799E-2</v>
      </c>
      <c r="BH34" s="216">
        <f t="shared" si="23"/>
        <v>1040.98</v>
      </c>
      <c r="BJ34" s="215">
        <f t="shared" si="24"/>
        <v>1.7599731671783282E-4</v>
      </c>
      <c r="BK34" s="144">
        <f t="shared" si="25"/>
        <v>1.0078997548351948E-2</v>
      </c>
      <c r="BL34" s="144">
        <f t="shared" si="26"/>
        <v>5.1274974325348907E-3</v>
      </c>
      <c r="BM34" s="217">
        <f t="shared" si="27"/>
        <v>386.61</v>
      </c>
      <c r="BN34" s="144">
        <f t="shared" si="28"/>
        <v>4.8891873740765618E-2</v>
      </c>
      <c r="BO34" s="217">
        <f t="shared" si="29"/>
        <v>537.80999999999995</v>
      </c>
      <c r="BP34" s="216">
        <f t="shared" si="30"/>
        <v>924.42</v>
      </c>
      <c r="BR34" s="215">
        <f t="shared" si="31"/>
        <v>1.9715622868611799E-2</v>
      </c>
      <c r="BS34" s="216">
        <f t="shared" si="32"/>
        <v>441.63</v>
      </c>
      <c r="BU34" s="222">
        <f t="shared" si="33"/>
        <v>1482.6100000000001</v>
      </c>
      <c r="BV34" s="228">
        <f t="shared" si="34"/>
        <v>1366.05</v>
      </c>
    </row>
    <row r="35" spans="1:74" x14ac:dyDescent="0.25">
      <c r="A35" s="77">
        <v>24</v>
      </c>
      <c r="B35" s="78" t="str">
        <f>+Επιχειρήσεις!B39</f>
        <v>Α</v>
      </c>
      <c r="C35" s="79">
        <f>+Επιχειρήσεις!C39</f>
        <v>1</v>
      </c>
      <c r="D35" s="80" t="str">
        <f>+Επιχειρήσεις!D39</f>
        <v>ΕΠΑΓΓΕΛΜΑΤΙΑΣ</v>
      </c>
      <c r="F35" s="81">
        <f>+Επιχειρήσεις!F39</f>
        <v>1</v>
      </c>
      <c r="H35" s="82">
        <f>IF(Επιχειρήσεις!H39&gt;1,1,0)</f>
        <v>1</v>
      </c>
      <c r="J35" s="143">
        <f>+Επιχειρήσεις!H39</f>
        <v>500</v>
      </c>
      <c r="K35" s="83">
        <f t="shared" si="0"/>
        <v>1000</v>
      </c>
      <c r="L35" s="84">
        <f t="shared" si="1"/>
        <v>2.4354318312888696E-4</v>
      </c>
      <c r="N35" s="97">
        <f>+Επιχειρήσεις!I39</f>
        <v>0</v>
      </c>
      <c r="O35" s="86">
        <f t="shared" si="2"/>
        <v>0</v>
      </c>
      <c r="P35" s="87">
        <f t="shared" si="3"/>
        <v>0</v>
      </c>
      <c r="Q35" s="88">
        <f>IF(Επιχειρήσεις!J39=1,(K35*$Q$10),0)</f>
        <v>0</v>
      </c>
      <c r="R35" s="87">
        <f>IF(Επιχειρήσεις!K39=1,(K35*$R$10),0)</f>
        <v>0</v>
      </c>
      <c r="S35" s="89">
        <f t="shared" si="16"/>
        <v>0</v>
      </c>
      <c r="T35" s="144">
        <f t="shared" si="4"/>
        <v>0</v>
      </c>
      <c r="V35" s="145">
        <f t="shared" si="5"/>
        <v>1000</v>
      </c>
      <c r="W35" s="28"/>
      <c r="X35" s="180">
        <f t="shared" si="17"/>
        <v>1.6922818915176231E-4</v>
      </c>
      <c r="Z35" s="165">
        <f>IF(Επιχειρήσεις!$M39=1,1,0)</f>
        <v>1</v>
      </c>
      <c r="AA35" s="91">
        <f t="shared" si="6"/>
        <v>4</v>
      </c>
      <c r="AB35" s="92">
        <f>IF(Επιχειρήσεις!$N39=1,1,0)</f>
        <v>0</v>
      </c>
      <c r="AC35" s="91">
        <f t="shared" si="7"/>
        <v>0</v>
      </c>
      <c r="AD35" s="92">
        <f>IF(Επιχειρήσεις!$O39=1,1,0)</f>
        <v>0</v>
      </c>
      <c r="AE35" s="91">
        <f t="shared" si="8"/>
        <v>0</v>
      </c>
      <c r="AF35" s="92">
        <f>IF(Επιχειρήσεις!$P39=1,1,0)</f>
        <v>0</v>
      </c>
      <c r="AG35" s="91">
        <f t="shared" si="9"/>
        <v>0</v>
      </c>
      <c r="AH35" s="93">
        <f>IF(Επιχειρήσεις!$Q39=1,1,0)</f>
        <v>1</v>
      </c>
      <c r="AI35" s="91">
        <f t="shared" si="10"/>
        <v>12</v>
      </c>
      <c r="AJ35" s="92">
        <f>IF(Επιχειρήσεις!$R39=1,1,0)</f>
        <v>1</v>
      </c>
      <c r="AK35" s="91">
        <f t="shared" si="11"/>
        <v>12</v>
      </c>
      <c r="AL35" s="90">
        <f>IF(Επιχειρήσεις!$M39=1,1,0)</f>
        <v>1</v>
      </c>
      <c r="AM35" s="91">
        <f t="shared" si="12"/>
        <v>4</v>
      </c>
      <c r="AN35" s="28"/>
      <c r="AO35" s="94">
        <f t="shared" si="13"/>
        <v>37</v>
      </c>
      <c r="AP35" s="166">
        <f t="shared" si="14"/>
        <v>1.0078997548351948E-2</v>
      </c>
      <c r="AS35" s="190">
        <f>+Επιχειρήσεις!U39</f>
        <v>2</v>
      </c>
      <c r="AT35" s="96">
        <f>+Επιχειρήσεις!V39</f>
        <v>1</v>
      </c>
      <c r="AU35" s="96">
        <f>+Επιχειρήσεις!W39</f>
        <v>0</v>
      </c>
      <c r="AV35" s="96">
        <f t="shared" si="18"/>
        <v>24</v>
      </c>
      <c r="AW35" s="96">
        <f t="shared" si="18"/>
        <v>24</v>
      </c>
      <c r="AX35" s="96">
        <f t="shared" si="18"/>
        <v>24</v>
      </c>
      <c r="AY35" s="96">
        <f>+AV35*Επιχειρήσεις!X39</f>
        <v>48</v>
      </c>
      <c r="AZ35" s="95">
        <f t="shared" si="19"/>
        <v>123</v>
      </c>
      <c r="BA35" s="191">
        <f t="shared" si="15"/>
        <v>4.1302887844190733E-3</v>
      </c>
      <c r="BD35" s="227">
        <f t="shared" si="20"/>
        <v>1.6922818915176231E-4</v>
      </c>
      <c r="BE35" s="144">
        <f>+ΥΠΟΛΟΓΙΣΜΟΙ!AP35</f>
        <v>1.0078997548351948E-2</v>
      </c>
      <c r="BF35" s="144">
        <f t="shared" si="21"/>
        <v>4.1302887844190733E-3</v>
      </c>
      <c r="BG35" s="144">
        <f t="shared" si="22"/>
        <v>4.7928381739742619E-3</v>
      </c>
      <c r="BH35" s="216">
        <f t="shared" si="23"/>
        <v>253.06</v>
      </c>
      <c r="BJ35" s="215">
        <f t="shared" si="24"/>
        <v>1.6922818915176231E-4</v>
      </c>
      <c r="BK35" s="144">
        <f t="shared" si="25"/>
        <v>1.0078997548351948E-2</v>
      </c>
      <c r="BL35" s="144">
        <f t="shared" si="26"/>
        <v>5.1241128687518553E-3</v>
      </c>
      <c r="BM35" s="217">
        <f t="shared" si="27"/>
        <v>386.36</v>
      </c>
      <c r="BN35" s="144">
        <f t="shared" si="28"/>
        <v>4.1302887844190733E-3</v>
      </c>
      <c r="BO35" s="217">
        <f t="shared" si="29"/>
        <v>45.43</v>
      </c>
      <c r="BP35" s="216">
        <f t="shared" si="30"/>
        <v>431.79</v>
      </c>
      <c r="BR35" s="215">
        <f t="shared" si="31"/>
        <v>4.7928381739742619E-3</v>
      </c>
      <c r="BS35" s="216">
        <f t="shared" si="32"/>
        <v>107.36</v>
      </c>
      <c r="BU35" s="222">
        <f t="shared" si="33"/>
        <v>360.42</v>
      </c>
      <c r="BV35" s="228">
        <f t="shared" si="34"/>
        <v>539.15</v>
      </c>
    </row>
    <row r="36" spans="1:74" x14ac:dyDescent="0.25">
      <c r="A36" s="77">
        <v>25</v>
      </c>
      <c r="B36" s="78" t="str">
        <f>+Επιχειρήσεις!B40</f>
        <v>Α</v>
      </c>
      <c r="C36" s="79">
        <f>+Επιχειρήσεις!C40</f>
        <v>1</v>
      </c>
      <c r="D36" s="80" t="str">
        <f>+Επιχειρήσεις!D40</f>
        <v>ΕΠΑΓΓΕΛΜΑΤΙΑΣ</v>
      </c>
      <c r="F36" s="81">
        <f>+Επιχειρήσεις!F40</f>
        <v>2</v>
      </c>
      <c r="H36" s="82">
        <f>IF(Επιχειρήσεις!H40&gt;1,1,0)</f>
        <v>1</v>
      </c>
      <c r="J36" s="143">
        <f>+Επιχειρήσεις!H40</f>
        <v>800</v>
      </c>
      <c r="K36" s="83">
        <f t="shared" si="0"/>
        <v>5600</v>
      </c>
      <c r="L36" s="84">
        <f t="shared" si="1"/>
        <v>1.363841825521767E-3</v>
      </c>
      <c r="N36" s="97">
        <f>+Επιχειρήσεις!I40</f>
        <v>0</v>
      </c>
      <c r="O36" s="86">
        <f t="shared" si="2"/>
        <v>0</v>
      </c>
      <c r="P36" s="87">
        <f t="shared" si="3"/>
        <v>0</v>
      </c>
      <c r="Q36" s="88">
        <f>IF(Επιχειρήσεις!J40=1,(K36*$Q$10),0)</f>
        <v>0</v>
      </c>
      <c r="R36" s="87">
        <f>IF(Επιχειρήσεις!K40=1,(K36*$R$10),0)</f>
        <v>0</v>
      </c>
      <c r="S36" s="89">
        <f t="shared" si="16"/>
        <v>0</v>
      </c>
      <c r="T36" s="144">
        <f t="shared" si="4"/>
        <v>0</v>
      </c>
      <c r="V36" s="145">
        <f t="shared" si="5"/>
        <v>5600</v>
      </c>
      <c r="W36" s="28"/>
      <c r="X36" s="180">
        <f t="shared" si="17"/>
        <v>9.4767785924986902E-4</v>
      </c>
      <c r="Z36" s="165">
        <f>IF(Επιχειρήσεις!$M40=1,1,0)</f>
        <v>1</v>
      </c>
      <c r="AA36" s="91">
        <f t="shared" si="6"/>
        <v>12</v>
      </c>
      <c r="AB36" s="92">
        <f>IF(Επιχειρήσεις!$N40=1,1,0)</f>
        <v>0</v>
      </c>
      <c r="AC36" s="91">
        <f t="shared" si="7"/>
        <v>0</v>
      </c>
      <c r="AD36" s="92">
        <f>IF(Επιχειρήσεις!$O40=1,1,0)</f>
        <v>0</v>
      </c>
      <c r="AE36" s="91">
        <f t="shared" si="8"/>
        <v>0</v>
      </c>
      <c r="AF36" s="92">
        <f>IF(Επιχειρήσεις!$P40=1,1,0)</f>
        <v>0</v>
      </c>
      <c r="AG36" s="91">
        <f t="shared" si="9"/>
        <v>0</v>
      </c>
      <c r="AH36" s="93">
        <f>IF(Επιχειρήσεις!$Q40=1,1,0)</f>
        <v>1</v>
      </c>
      <c r="AI36" s="91">
        <f t="shared" si="10"/>
        <v>0</v>
      </c>
      <c r="AJ36" s="92">
        <f>IF(Επιχειρήσεις!$R40=1,1,0)</f>
        <v>1</v>
      </c>
      <c r="AK36" s="91">
        <f t="shared" si="11"/>
        <v>0</v>
      </c>
      <c r="AL36" s="90">
        <f>IF(Επιχειρήσεις!$M40=1,1,0)</f>
        <v>1</v>
      </c>
      <c r="AM36" s="91">
        <f t="shared" si="12"/>
        <v>12</v>
      </c>
      <c r="AN36" s="28"/>
      <c r="AO36" s="94">
        <f t="shared" si="13"/>
        <v>29</v>
      </c>
      <c r="AP36" s="166">
        <f t="shared" si="14"/>
        <v>7.8997548351947694E-3</v>
      </c>
      <c r="AS36" s="190">
        <f>+Επιχειρήσεις!U40</f>
        <v>1</v>
      </c>
      <c r="AT36" s="96">
        <f>+Επιχειρήσεις!V40</f>
        <v>1</v>
      </c>
      <c r="AU36" s="96">
        <f>+Επιχειρήσεις!W40</f>
        <v>0</v>
      </c>
      <c r="AV36" s="96">
        <f t="shared" si="18"/>
        <v>12</v>
      </c>
      <c r="AW36" s="96">
        <f t="shared" si="18"/>
        <v>12</v>
      </c>
      <c r="AX36" s="96">
        <f t="shared" si="18"/>
        <v>12</v>
      </c>
      <c r="AY36" s="96">
        <f>+AV36*Επιχειρήσεις!X40</f>
        <v>12</v>
      </c>
      <c r="AZ36" s="95">
        <f t="shared" si="19"/>
        <v>50</v>
      </c>
      <c r="BA36" s="191">
        <f t="shared" si="15"/>
        <v>1.6789791806581598E-3</v>
      </c>
      <c r="BD36" s="227">
        <f t="shared" si="20"/>
        <v>9.4767785924986902E-4</v>
      </c>
      <c r="BE36" s="144">
        <f>+ΥΠΟΛΟΓΙΣΜΟΙ!AP36</f>
        <v>7.8997548351947694E-3</v>
      </c>
      <c r="BF36" s="144">
        <f t="shared" si="21"/>
        <v>1.6789791806581598E-3</v>
      </c>
      <c r="BG36" s="144">
        <f t="shared" si="22"/>
        <v>3.5088039583675988E-3</v>
      </c>
      <c r="BH36" s="216">
        <f t="shared" si="23"/>
        <v>185.26</v>
      </c>
      <c r="BJ36" s="215">
        <f t="shared" si="24"/>
        <v>9.4767785924986902E-4</v>
      </c>
      <c r="BK36" s="144">
        <f t="shared" si="25"/>
        <v>7.8997548351947694E-3</v>
      </c>
      <c r="BL36" s="144">
        <f t="shared" si="26"/>
        <v>4.4237163472223189E-3</v>
      </c>
      <c r="BM36" s="217">
        <f t="shared" si="27"/>
        <v>333.55</v>
      </c>
      <c r="BN36" s="144">
        <f t="shared" si="28"/>
        <v>1.6789791806581598E-3</v>
      </c>
      <c r="BO36" s="217">
        <f t="shared" si="29"/>
        <v>18.47</v>
      </c>
      <c r="BP36" s="216">
        <f t="shared" si="30"/>
        <v>352.02</v>
      </c>
      <c r="BR36" s="215">
        <f t="shared" si="31"/>
        <v>3.5088039583675988E-3</v>
      </c>
      <c r="BS36" s="216">
        <f t="shared" si="32"/>
        <v>78.599999999999994</v>
      </c>
      <c r="BU36" s="222">
        <f t="shared" si="33"/>
        <v>263.86</v>
      </c>
      <c r="BV36" s="228">
        <f t="shared" si="34"/>
        <v>430.62</v>
      </c>
    </row>
    <row r="37" spans="1:74" x14ac:dyDescent="0.25">
      <c r="A37" s="77">
        <v>26</v>
      </c>
      <c r="B37" s="78" t="str">
        <f>+Επιχειρήσεις!B41</f>
        <v>Α</v>
      </c>
      <c r="C37" s="79">
        <f>+Επιχειρήσεις!C41</f>
        <v>1</v>
      </c>
      <c r="D37" s="80" t="str">
        <f>+Επιχειρήσεις!D41</f>
        <v>ΕΠΑΓΓΕΛΜΑΤΙΑΣ</v>
      </c>
      <c r="F37" s="81">
        <f>+Επιχειρήσεις!F41</f>
        <v>1</v>
      </c>
      <c r="H37" s="82">
        <f>IF(Επιχειρήσεις!H41&gt;1,1,0)</f>
        <v>1</v>
      </c>
      <c r="J37" s="143">
        <f>+Επιχειρήσεις!H41</f>
        <v>1800</v>
      </c>
      <c r="K37" s="83">
        <f t="shared" si="0"/>
        <v>3600</v>
      </c>
      <c r="L37" s="84">
        <f t="shared" si="1"/>
        <v>8.7675545926399305E-4</v>
      </c>
      <c r="N37" s="97">
        <f>+Επιχειρήσεις!I41</f>
        <v>1</v>
      </c>
      <c r="O37" s="86">
        <f t="shared" si="2"/>
        <v>0.3</v>
      </c>
      <c r="P37" s="87">
        <f t="shared" si="3"/>
        <v>1080</v>
      </c>
      <c r="Q37" s="88">
        <f>IF(Επιχειρήσεις!J41=1,(K37*$Q$10),0)</f>
        <v>0</v>
      </c>
      <c r="R37" s="87">
        <f>IF(Επιχειρήσεις!K41=1,(K37*$R$10),0)</f>
        <v>720</v>
      </c>
      <c r="S37" s="89">
        <f t="shared" si="16"/>
        <v>1800</v>
      </c>
      <c r="T37" s="144">
        <f t="shared" si="4"/>
        <v>9.9826246871417704E-4</v>
      </c>
      <c r="V37" s="145">
        <f t="shared" si="5"/>
        <v>5400</v>
      </c>
      <c r="W37" s="28"/>
      <c r="X37" s="180">
        <f t="shared" si="17"/>
        <v>9.1383222141951646E-4</v>
      </c>
      <c r="Z37" s="165">
        <f>IF(Επιχειρήσεις!$M41=1,1,0)</f>
        <v>1</v>
      </c>
      <c r="AA37" s="91">
        <f t="shared" si="6"/>
        <v>4</v>
      </c>
      <c r="AB37" s="92">
        <f>IF(Επιχειρήσεις!$N41=1,1,0)</f>
        <v>0</v>
      </c>
      <c r="AC37" s="91">
        <f t="shared" si="7"/>
        <v>0</v>
      </c>
      <c r="AD37" s="92">
        <f>IF(Επιχειρήσεις!$O41=1,1,0)</f>
        <v>0</v>
      </c>
      <c r="AE37" s="91">
        <f t="shared" si="8"/>
        <v>0</v>
      </c>
      <c r="AF37" s="92">
        <f>IF(Επιχειρήσεις!$P41=1,1,0)</f>
        <v>0</v>
      </c>
      <c r="AG37" s="91">
        <f t="shared" si="9"/>
        <v>0</v>
      </c>
      <c r="AH37" s="93">
        <f>IF(Επιχειρήσεις!$Q41=1,1,0)</f>
        <v>0</v>
      </c>
      <c r="AI37" s="91">
        <f t="shared" si="10"/>
        <v>0</v>
      </c>
      <c r="AJ37" s="92">
        <f>IF(Επιχειρήσεις!$R41=1,1,0)</f>
        <v>1</v>
      </c>
      <c r="AK37" s="91">
        <f t="shared" si="11"/>
        <v>12</v>
      </c>
      <c r="AL37" s="90">
        <f>IF(Επιχειρήσεις!$M41=1,1,0)</f>
        <v>1</v>
      </c>
      <c r="AM37" s="91">
        <f t="shared" si="12"/>
        <v>4</v>
      </c>
      <c r="AN37" s="28"/>
      <c r="AO37" s="94">
        <f t="shared" si="13"/>
        <v>24</v>
      </c>
      <c r="AP37" s="166">
        <f t="shared" si="14"/>
        <v>6.5377281394715337E-3</v>
      </c>
      <c r="AS37" s="190">
        <f>+Επιχειρήσεις!U41</f>
        <v>1</v>
      </c>
      <c r="AT37" s="96">
        <f>+Επιχειρήσεις!V41</f>
        <v>0</v>
      </c>
      <c r="AU37" s="96">
        <f>+Επιχειρήσεις!W41</f>
        <v>1</v>
      </c>
      <c r="AV37" s="96">
        <f t="shared" si="18"/>
        <v>6</v>
      </c>
      <c r="AW37" s="96">
        <f t="shared" si="18"/>
        <v>6</v>
      </c>
      <c r="AX37" s="96">
        <f t="shared" si="18"/>
        <v>6</v>
      </c>
      <c r="AY37" s="96">
        <f>+AV37*Επιχειρήσεις!X41</f>
        <v>6</v>
      </c>
      <c r="AZ37" s="95">
        <f t="shared" si="19"/>
        <v>26</v>
      </c>
      <c r="BA37" s="191">
        <f t="shared" si="15"/>
        <v>8.7306917394224307E-4</v>
      </c>
      <c r="BD37" s="227">
        <f t="shared" si="20"/>
        <v>9.1383222141951646E-4</v>
      </c>
      <c r="BE37" s="144">
        <f>+ΥΠΟΛΟΓΙΣΜΟΙ!AP37</f>
        <v>6.5377281394715337E-3</v>
      </c>
      <c r="BF37" s="144">
        <f t="shared" si="21"/>
        <v>8.7306917394224307E-4</v>
      </c>
      <c r="BG37" s="144">
        <f t="shared" si="22"/>
        <v>2.7748765116110976E-3</v>
      </c>
      <c r="BH37" s="216">
        <f t="shared" si="23"/>
        <v>146.51</v>
      </c>
      <c r="BJ37" s="215">
        <f t="shared" si="24"/>
        <v>9.1383222141951646E-4</v>
      </c>
      <c r="BK37" s="144">
        <f t="shared" si="25"/>
        <v>6.5377281394715337E-3</v>
      </c>
      <c r="BL37" s="144">
        <f t="shared" si="26"/>
        <v>3.725780180445525E-3</v>
      </c>
      <c r="BM37" s="217">
        <f t="shared" si="27"/>
        <v>280.92</v>
      </c>
      <c r="BN37" s="144">
        <f t="shared" si="28"/>
        <v>8.7306917394224307E-4</v>
      </c>
      <c r="BO37" s="217">
        <f t="shared" si="29"/>
        <v>9.6</v>
      </c>
      <c r="BP37" s="216">
        <f t="shared" si="30"/>
        <v>290.52000000000004</v>
      </c>
      <c r="BR37" s="215">
        <f t="shared" si="31"/>
        <v>2.7748765116110976E-3</v>
      </c>
      <c r="BS37" s="216">
        <f t="shared" si="32"/>
        <v>62.16</v>
      </c>
      <c r="BU37" s="222">
        <f t="shared" si="33"/>
        <v>208.67</v>
      </c>
      <c r="BV37" s="228">
        <f t="shared" si="34"/>
        <v>352.68000000000006</v>
      </c>
    </row>
    <row r="38" spans="1:74" x14ac:dyDescent="0.25">
      <c r="A38" s="77">
        <v>27</v>
      </c>
      <c r="B38" s="78" t="str">
        <f>+Επιχειρήσεις!B42</f>
        <v>Α</v>
      </c>
      <c r="C38" s="79">
        <f>+Επιχειρήσεις!C42</f>
        <v>1</v>
      </c>
      <c r="D38" s="80" t="str">
        <f>+Επιχειρήσεις!D42</f>
        <v>ΕΠΑΓΓΕΛΜΑΤΙΑΣ</v>
      </c>
      <c r="F38" s="81">
        <f>+Επιχειρήσεις!F42</f>
        <v>1</v>
      </c>
      <c r="H38" s="82">
        <f>IF(Επιχειρήσεις!H42&gt;1,1,0)</f>
        <v>1</v>
      </c>
      <c r="J38" s="143">
        <f>+Επιχειρήσεις!H42</f>
        <v>4000</v>
      </c>
      <c r="K38" s="83">
        <f t="shared" si="0"/>
        <v>8000</v>
      </c>
      <c r="L38" s="84">
        <f t="shared" si="1"/>
        <v>1.9483454650310956E-3</v>
      </c>
      <c r="N38" s="97">
        <f>+Επιχειρήσεις!I42</f>
        <v>1</v>
      </c>
      <c r="O38" s="86">
        <f t="shared" si="2"/>
        <v>0.3</v>
      </c>
      <c r="P38" s="87">
        <f t="shared" si="3"/>
        <v>2400</v>
      </c>
      <c r="Q38" s="88">
        <f>IF(Επιχειρήσεις!J42=1,(K38*$Q$10),0)</f>
        <v>1600</v>
      </c>
      <c r="R38" s="87">
        <f>IF(Επιχειρήσεις!K42=1,(K38*$R$10),0)</f>
        <v>1600</v>
      </c>
      <c r="S38" s="89">
        <f t="shared" si="16"/>
        <v>5600</v>
      </c>
      <c r="T38" s="144">
        <f t="shared" si="4"/>
        <v>3.1057054582218839E-3</v>
      </c>
      <c r="V38" s="145">
        <f t="shared" si="5"/>
        <v>13600</v>
      </c>
      <c r="W38" s="28"/>
      <c r="X38" s="180">
        <f t="shared" si="17"/>
        <v>2.3015033724639675E-3</v>
      </c>
      <c r="Z38" s="165">
        <f>IF(Επιχειρήσεις!$M42=1,1,0)</f>
        <v>1</v>
      </c>
      <c r="AA38" s="91">
        <f t="shared" si="6"/>
        <v>4</v>
      </c>
      <c r="AB38" s="92">
        <f>IF(Επιχειρήσεις!$N42=1,1,0)</f>
        <v>0</v>
      </c>
      <c r="AC38" s="91">
        <f t="shared" si="7"/>
        <v>0</v>
      </c>
      <c r="AD38" s="92">
        <f>IF(Επιχειρήσεις!$O42=1,1,0)</f>
        <v>0</v>
      </c>
      <c r="AE38" s="91">
        <f t="shared" si="8"/>
        <v>0</v>
      </c>
      <c r="AF38" s="92">
        <f>IF(Επιχειρήσεις!$P42=1,1,0)</f>
        <v>0</v>
      </c>
      <c r="AG38" s="91">
        <f t="shared" si="9"/>
        <v>0</v>
      </c>
      <c r="AH38" s="93">
        <f>IF(Επιχειρήσεις!$Q42=1,1,0)</f>
        <v>0</v>
      </c>
      <c r="AI38" s="91">
        <f t="shared" si="10"/>
        <v>0</v>
      </c>
      <c r="AJ38" s="92">
        <f>IF(Επιχειρήσεις!$R42=1,1,0)</f>
        <v>1</v>
      </c>
      <c r="AK38" s="91">
        <f t="shared" si="11"/>
        <v>12</v>
      </c>
      <c r="AL38" s="90">
        <f>IF(Επιχειρήσεις!$M42=1,1,0)</f>
        <v>1</v>
      </c>
      <c r="AM38" s="91">
        <f t="shared" si="12"/>
        <v>4</v>
      </c>
      <c r="AN38" s="28"/>
      <c r="AO38" s="94">
        <f t="shared" si="13"/>
        <v>24</v>
      </c>
      <c r="AP38" s="166">
        <f t="shared" si="14"/>
        <v>6.5377281394715337E-3</v>
      </c>
      <c r="AS38" s="190">
        <f>+Επιχειρήσεις!U42</f>
        <v>10</v>
      </c>
      <c r="AT38" s="96">
        <f>+Επιχειρήσεις!V42</f>
        <v>0</v>
      </c>
      <c r="AU38" s="96">
        <f>+Επιχειρήσεις!W42</f>
        <v>1</v>
      </c>
      <c r="AV38" s="96">
        <f t="shared" si="18"/>
        <v>60</v>
      </c>
      <c r="AW38" s="96">
        <f t="shared" si="18"/>
        <v>60</v>
      </c>
      <c r="AX38" s="96">
        <f t="shared" si="18"/>
        <v>60</v>
      </c>
      <c r="AY38" s="96">
        <f>+AV38*Επιχειρήσεις!X42</f>
        <v>60</v>
      </c>
      <c r="AZ38" s="95">
        <f t="shared" si="19"/>
        <v>251</v>
      </c>
      <c r="BA38" s="191">
        <f t="shared" si="15"/>
        <v>8.4284754869039628E-3</v>
      </c>
      <c r="BD38" s="227">
        <f t="shared" si="20"/>
        <v>2.3015033724639675E-3</v>
      </c>
      <c r="BE38" s="144">
        <f>+ΥΠΟΛΟΓΙΣΜΟΙ!AP38</f>
        <v>6.5377281394715337E-3</v>
      </c>
      <c r="BF38" s="144">
        <f t="shared" si="21"/>
        <v>8.4284754869039628E-3</v>
      </c>
      <c r="BG38" s="144">
        <f t="shared" si="22"/>
        <v>5.7559023329464875E-3</v>
      </c>
      <c r="BH38" s="216">
        <f t="shared" si="23"/>
        <v>303.91000000000003</v>
      </c>
      <c r="BJ38" s="215">
        <f t="shared" si="24"/>
        <v>2.3015033724639675E-3</v>
      </c>
      <c r="BK38" s="144">
        <f t="shared" si="25"/>
        <v>6.5377281394715337E-3</v>
      </c>
      <c r="BL38" s="144">
        <f t="shared" si="26"/>
        <v>4.4196157559677502E-3</v>
      </c>
      <c r="BM38" s="217">
        <f t="shared" si="27"/>
        <v>333.24</v>
      </c>
      <c r="BN38" s="144">
        <f t="shared" si="28"/>
        <v>8.4284754869039628E-3</v>
      </c>
      <c r="BO38" s="217">
        <f t="shared" si="29"/>
        <v>92.71</v>
      </c>
      <c r="BP38" s="216">
        <f t="shared" si="30"/>
        <v>425.95</v>
      </c>
      <c r="BR38" s="215">
        <f t="shared" si="31"/>
        <v>5.7559023329464875E-3</v>
      </c>
      <c r="BS38" s="216">
        <f t="shared" si="32"/>
        <v>128.93</v>
      </c>
      <c r="BU38" s="222">
        <f t="shared" si="33"/>
        <v>432.84000000000003</v>
      </c>
      <c r="BV38" s="228">
        <f t="shared" si="34"/>
        <v>554.88</v>
      </c>
    </row>
    <row r="39" spans="1:74" x14ac:dyDescent="0.25">
      <c r="A39" s="77">
        <v>28</v>
      </c>
      <c r="B39" s="78" t="str">
        <f>+Επιχειρήσεις!B43</f>
        <v>Α</v>
      </c>
      <c r="C39" s="79">
        <f>+Επιχειρήσεις!C43</f>
        <v>1</v>
      </c>
      <c r="D39" s="80" t="str">
        <f>+Επιχειρήσεις!D43</f>
        <v>ΕΠΑΓΓΕΛΜΑΤΙΑΣ</v>
      </c>
      <c r="F39" s="81">
        <f>+Επιχειρήσεις!F43</f>
        <v>1</v>
      </c>
      <c r="H39" s="82">
        <f>IF(Επιχειρήσεις!H43&gt;1,1,0)</f>
        <v>1</v>
      </c>
      <c r="J39" s="143">
        <f>+Επιχειρήσεις!H43</f>
        <v>7000</v>
      </c>
      <c r="K39" s="83">
        <f t="shared" si="0"/>
        <v>14000</v>
      </c>
      <c r="L39" s="84">
        <f t="shared" si="1"/>
        <v>3.4096045638044173E-3</v>
      </c>
      <c r="N39" s="97">
        <f>+Επιχειρήσεις!I43</f>
        <v>1</v>
      </c>
      <c r="O39" s="86">
        <f t="shared" si="2"/>
        <v>0.3</v>
      </c>
      <c r="P39" s="87">
        <f t="shared" si="3"/>
        <v>4200</v>
      </c>
      <c r="Q39" s="88">
        <f>IF(Επιχειρήσεις!J43=1,(K39*$Q$10),0)</f>
        <v>0</v>
      </c>
      <c r="R39" s="87">
        <f>IF(Επιχειρήσεις!K43=1,(K39*$R$10),0)</f>
        <v>2800</v>
      </c>
      <c r="S39" s="89">
        <f t="shared" si="16"/>
        <v>7000</v>
      </c>
      <c r="T39" s="144">
        <f t="shared" si="4"/>
        <v>3.882131822777355E-3</v>
      </c>
      <c r="V39" s="145">
        <f t="shared" si="5"/>
        <v>21000</v>
      </c>
      <c r="W39" s="28"/>
      <c r="X39" s="180">
        <f t="shared" si="17"/>
        <v>3.5537919721870086E-3</v>
      </c>
      <c r="Z39" s="165">
        <f>IF(Επιχειρήσεις!$M43=1,1,0)</f>
        <v>1</v>
      </c>
      <c r="AA39" s="91">
        <f t="shared" si="6"/>
        <v>4</v>
      </c>
      <c r="AB39" s="92">
        <f>IF(Επιχειρήσεις!$N43=1,1,0)</f>
        <v>0</v>
      </c>
      <c r="AC39" s="91">
        <f t="shared" si="7"/>
        <v>0</v>
      </c>
      <c r="AD39" s="92">
        <f>IF(Επιχειρήσεις!$O43=1,1,0)</f>
        <v>0</v>
      </c>
      <c r="AE39" s="91">
        <f t="shared" si="8"/>
        <v>0</v>
      </c>
      <c r="AF39" s="92">
        <f>IF(Επιχειρήσεις!$P43=1,1,0)</f>
        <v>0</v>
      </c>
      <c r="AG39" s="91">
        <f t="shared" si="9"/>
        <v>0</v>
      </c>
      <c r="AH39" s="93">
        <f>IF(Επιχειρήσεις!$Q43=1,1,0)</f>
        <v>0</v>
      </c>
      <c r="AI39" s="91">
        <f t="shared" si="10"/>
        <v>0</v>
      </c>
      <c r="AJ39" s="92">
        <f>IF(Επιχειρήσεις!$R43=1,1,0)</f>
        <v>1</v>
      </c>
      <c r="AK39" s="91">
        <f t="shared" si="11"/>
        <v>12</v>
      </c>
      <c r="AL39" s="90">
        <f>IF(Επιχειρήσεις!$M43=1,1,0)</f>
        <v>1</v>
      </c>
      <c r="AM39" s="91">
        <f t="shared" si="12"/>
        <v>4</v>
      </c>
      <c r="AN39" s="28"/>
      <c r="AO39" s="94">
        <f t="shared" si="13"/>
        <v>24</v>
      </c>
      <c r="AP39" s="166">
        <f t="shared" si="14"/>
        <v>6.5377281394715337E-3</v>
      </c>
      <c r="AS39" s="190">
        <f>+Επιχειρήσεις!U43</f>
        <v>5</v>
      </c>
      <c r="AT39" s="96">
        <f>+Επιχειρήσεις!V43</f>
        <v>0</v>
      </c>
      <c r="AU39" s="96">
        <f>+Επιχειρήσεις!W43</f>
        <v>1</v>
      </c>
      <c r="AV39" s="96">
        <f t="shared" si="18"/>
        <v>30</v>
      </c>
      <c r="AW39" s="96">
        <f t="shared" si="18"/>
        <v>30</v>
      </c>
      <c r="AX39" s="96">
        <f t="shared" si="18"/>
        <v>30</v>
      </c>
      <c r="AY39" s="96">
        <f>+AV39*Επιχειρήσεις!X43</f>
        <v>30</v>
      </c>
      <c r="AZ39" s="95">
        <f t="shared" si="19"/>
        <v>126</v>
      </c>
      <c r="BA39" s="191">
        <f t="shared" si="15"/>
        <v>4.2310275352585632E-3</v>
      </c>
      <c r="BD39" s="227">
        <f t="shared" si="20"/>
        <v>3.5537919721870086E-3</v>
      </c>
      <c r="BE39" s="144">
        <f>+ΥΠΟΛΟΓΙΣΜΟΙ!AP39</f>
        <v>6.5377281394715337E-3</v>
      </c>
      <c r="BF39" s="144">
        <f t="shared" si="21"/>
        <v>4.2310275352585632E-3</v>
      </c>
      <c r="BG39" s="144">
        <f t="shared" si="22"/>
        <v>4.7741825489723685E-3</v>
      </c>
      <c r="BH39" s="216">
        <f t="shared" si="23"/>
        <v>252.08</v>
      </c>
      <c r="BJ39" s="215">
        <f t="shared" si="24"/>
        <v>3.5537919721870086E-3</v>
      </c>
      <c r="BK39" s="144">
        <f t="shared" si="25"/>
        <v>6.5377281394715337E-3</v>
      </c>
      <c r="BL39" s="144">
        <f t="shared" si="26"/>
        <v>5.0457600558292716E-3</v>
      </c>
      <c r="BM39" s="217">
        <f t="shared" si="27"/>
        <v>380.45</v>
      </c>
      <c r="BN39" s="144">
        <f t="shared" si="28"/>
        <v>4.2310275352585632E-3</v>
      </c>
      <c r="BO39" s="217">
        <f t="shared" si="29"/>
        <v>46.54</v>
      </c>
      <c r="BP39" s="216">
        <f t="shared" si="30"/>
        <v>426.99</v>
      </c>
      <c r="BR39" s="215">
        <f t="shared" si="31"/>
        <v>4.7741825489723685E-3</v>
      </c>
      <c r="BS39" s="216">
        <f t="shared" si="32"/>
        <v>106.94</v>
      </c>
      <c r="BU39" s="222">
        <f t="shared" si="33"/>
        <v>359.02</v>
      </c>
      <c r="BV39" s="228">
        <f t="shared" si="34"/>
        <v>533.93000000000006</v>
      </c>
    </row>
    <row r="40" spans="1:74" x14ac:dyDescent="0.25">
      <c r="A40" s="77">
        <v>29</v>
      </c>
      <c r="B40" s="78" t="str">
        <f>+Επιχειρήσεις!B44</f>
        <v>Α</v>
      </c>
      <c r="C40" s="79">
        <f>+Επιχειρήσεις!C44</f>
        <v>1</v>
      </c>
      <c r="D40" s="80" t="str">
        <f>+Επιχειρήσεις!D44</f>
        <v>ΕΠΑΓΓΕΛΜΑΤΙΑΣ</v>
      </c>
      <c r="F40" s="81">
        <f>+Επιχειρήσεις!F44</f>
        <v>1</v>
      </c>
      <c r="H40" s="82">
        <f>IF(Επιχειρήσεις!H44&gt;1,1,0)</f>
        <v>1</v>
      </c>
      <c r="J40" s="143">
        <f>+Επιχειρήσεις!H44</f>
        <v>7000</v>
      </c>
      <c r="K40" s="83">
        <f t="shared" si="0"/>
        <v>14000</v>
      </c>
      <c r="L40" s="84">
        <f t="shared" si="1"/>
        <v>3.4096045638044173E-3</v>
      </c>
      <c r="N40" s="97">
        <f>+Επιχειρήσεις!I44</f>
        <v>2</v>
      </c>
      <c r="O40" s="86">
        <f t="shared" si="2"/>
        <v>0.6</v>
      </c>
      <c r="P40" s="87">
        <f t="shared" si="3"/>
        <v>8400</v>
      </c>
      <c r="Q40" s="88">
        <f>IF(Επιχειρήσεις!J44=1,(K40*$Q$10),0)</f>
        <v>2800</v>
      </c>
      <c r="R40" s="87">
        <f>IF(Επιχειρήσεις!K44=1,(K40*$R$10),0)</f>
        <v>2800</v>
      </c>
      <c r="S40" s="89">
        <f t="shared" si="16"/>
        <v>14000</v>
      </c>
      <c r="T40" s="144">
        <f t="shared" si="4"/>
        <v>7.7642636455547099E-3</v>
      </c>
      <c r="V40" s="145">
        <f t="shared" si="5"/>
        <v>28000</v>
      </c>
      <c r="W40" s="28"/>
      <c r="X40" s="180">
        <f t="shared" si="17"/>
        <v>4.7383892962493445E-3</v>
      </c>
      <c r="Z40" s="165">
        <f>IF(Επιχειρήσεις!$M44=1,1,0)</f>
        <v>1</v>
      </c>
      <c r="AA40" s="91">
        <f t="shared" si="6"/>
        <v>4</v>
      </c>
      <c r="AB40" s="92">
        <f>IF(Επιχειρήσεις!$N44=1,1,0)</f>
        <v>1</v>
      </c>
      <c r="AC40" s="91">
        <f t="shared" si="7"/>
        <v>12</v>
      </c>
      <c r="AD40" s="92">
        <f>IF(Επιχειρήσεις!$O44=1,1,0)</f>
        <v>1</v>
      </c>
      <c r="AE40" s="91">
        <f t="shared" si="8"/>
        <v>4</v>
      </c>
      <c r="AF40" s="92">
        <f>IF(Επιχειρήσεις!$P44=1,1,0)</f>
        <v>0</v>
      </c>
      <c r="AG40" s="91">
        <f t="shared" si="9"/>
        <v>0</v>
      </c>
      <c r="AH40" s="93">
        <f>IF(Επιχειρήσεις!$Q44=1,1,0)</f>
        <v>0</v>
      </c>
      <c r="AI40" s="91">
        <f t="shared" si="10"/>
        <v>0</v>
      </c>
      <c r="AJ40" s="92">
        <f>IF(Επιχειρήσεις!$R44=1,1,0)</f>
        <v>1</v>
      </c>
      <c r="AK40" s="91">
        <f t="shared" si="11"/>
        <v>12</v>
      </c>
      <c r="AL40" s="90">
        <f>IF(Επιχειρήσεις!$M44=1,1,0)</f>
        <v>1</v>
      </c>
      <c r="AM40" s="91">
        <f t="shared" si="12"/>
        <v>4</v>
      </c>
      <c r="AN40" s="28"/>
      <c r="AO40" s="94">
        <f t="shared" si="13"/>
        <v>42</v>
      </c>
      <c r="AP40" s="166">
        <f t="shared" si="14"/>
        <v>1.1441024244075185E-2</v>
      </c>
      <c r="AS40" s="190">
        <f>+Επιχειρήσεις!U44</f>
        <v>5</v>
      </c>
      <c r="AT40" s="96">
        <f>+Επιχειρήσεις!V44</f>
        <v>0</v>
      </c>
      <c r="AU40" s="96">
        <f>+Επιχειρήσεις!W44</f>
        <v>1</v>
      </c>
      <c r="AV40" s="96">
        <f t="shared" si="18"/>
        <v>30</v>
      </c>
      <c r="AW40" s="96">
        <f t="shared" si="18"/>
        <v>30</v>
      </c>
      <c r="AX40" s="96">
        <f t="shared" si="18"/>
        <v>30</v>
      </c>
      <c r="AY40" s="96">
        <f>+AV40*Επιχειρήσεις!X44</f>
        <v>30</v>
      </c>
      <c r="AZ40" s="95">
        <f t="shared" si="19"/>
        <v>126</v>
      </c>
      <c r="BA40" s="191">
        <f t="shared" si="15"/>
        <v>4.2310275352585632E-3</v>
      </c>
      <c r="BD40" s="227">
        <f t="shared" si="20"/>
        <v>4.7383892962493445E-3</v>
      </c>
      <c r="BE40" s="144">
        <f>+ΥΠΟΛΟΓΙΣΜΟΙ!AP40</f>
        <v>1.1441024244075185E-2</v>
      </c>
      <c r="BF40" s="144">
        <f t="shared" si="21"/>
        <v>4.2310275352585632E-3</v>
      </c>
      <c r="BG40" s="144">
        <f t="shared" si="22"/>
        <v>6.8034803585276969E-3</v>
      </c>
      <c r="BH40" s="216">
        <f t="shared" si="23"/>
        <v>359.22</v>
      </c>
      <c r="BJ40" s="215">
        <f t="shared" si="24"/>
        <v>4.7383892962493445E-3</v>
      </c>
      <c r="BK40" s="144">
        <f t="shared" si="25"/>
        <v>1.1441024244075185E-2</v>
      </c>
      <c r="BL40" s="144">
        <f t="shared" si="26"/>
        <v>8.0897067701622642E-3</v>
      </c>
      <c r="BM40" s="217">
        <f t="shared" si="27"/>
        <v>609.96</v>
      </c>
      <c r="BN40" s="144">
        <f t="shared" si="28"/>
        <v>4.2310275352585632E-3</v>
      </c>
      <c r="BO40" s="217">
        <f t="shared" si="29"/>
        <v>46.54</v>
      </c>
      <c r="BP40" s="216">
        <f t="shared" si="30"/>
        <v>656.5</v>
      </c>
      <c r="BR40" s="215">
        <f t="shared" si="31"/>
        <v>6.8034803585276969E-3</v>
      </c>
      <c r="BS40" s="216">
        <f t="shared" si="32"/>
        <v>152.4</v>
      </c>
      <c r="BU40" s="222">
        <f t="shared" si="33"/>
        <v>511.62</v>
      </c>
      <c r="BV40" s="228">
        <f t="shared" si="34"/>
        <v>808.9</v>
      </c>
    </row>
    <row r="41" spans="1:74" x14ac:dyDescent="0.25">
      <c r="A41" s="77">
        <v>30</v>
      </c>
      <c r="B41" s="78" t="str">
        <f>+Επιχειρήσεις!B45</f>
        <v>Α</v>
      </c>
      <c r="C41" s="79">
        <f>+Επιχειρήσεις!C45</f>
        <v>1</v>
      </c>
      <c r="D41" s="80" t="str">
        <f>+Επιχειρήσεις!D45</f>
        <v>ΕΠΑΓΓΕΛΜΑΤΙΑΣ</v>
      </c>
      <c r="F41" s="81">
        <f>+Επιχειρήσεις!F45</f>
        <v>1</v>
      </c>
      <c r="H41" s="82">
        <f>IF(Επιχειρήσεις!H45&gt;1,1,0)</f>
        <v>1</v>
      </c>
      <c r="J41" s="143">
        <f>+Επιχειρήσεις!H45</f>
        <v>2500</v>
      </c>
      <c r="K41" s="83">
        <f t="shared" si="0"/>
        <v>5000</v>
      </c>
      <c r="L41" s="84">
        <f t="shared" si="1"/>
        <v>1.2177159156444347E-3</v>
      </c>
      <c r="N41" s="97">
        <f>+Επιχειρήσεις!I45</f>
        <v>1</v>
      </c>
      <c r="O41" s="86">
        <f t="shared" si="2"/>
        <v>0.3</v>
      </c>
      <c r="P41" s="87">
        <f t="shared" si="3"/>
        <v>1500</v>
      </c>
      <c r="Q41" s="88">
        <f>IF(Επιχειρήσεις!J45=1,(K41*$Q$10),0)</f>
        <v>0</v>
      </c>
      <c r="R41" s="87">
        <f>IF(Επιχειρήσεις!K45=1,(K41*$R$10),0)</f>
        <v>1000</v>
      </c>
      <c r="S41" s="89">
        <f t="shared" si="16"/>
        <v>2500</v>
      </c>
      <c r="T41" s="144">
        <f t="shared" si="4"/>
        <v>1.3864756509919124E-3</v>
      </c>
      <c r="V41" s="145">
        <f t="shared" si="5"/>
        <v>7500</v>
      </c>
      <c r="W41" s="28"/>
      <c r="X41" s="180">
        <f t="shared" si="17"/>
        <v>1.2692114186382173E-3</v>
      </c>
      <c r="Z41" s="165">
        <f>IF(Επιχειρήσεις!$M45=1,1,0)</f>
        <v>1</v>
      </c>
      <c r="AA41" s="91">
        <f t="shared" si="6"/>
        <v>4</v>
      </c>
      <c r="AB41" s="92">
        <f>IF(Επιχειρήσεις!$N45=1,1,0)</f>
        <v>1</v>
      </c>
      <c r="AC41" s="91">
        <f t="shared" si="7"/>
        <v>12</v>
      </c>
      <c r="AD41" s="92">
        <f>IF(Επιχειρήσεις!$O45=1,1,0)</f>
        <v>1</v>
      </c>
      <c r="AE41" s="91">
        <f t="shared" si="8"/>
        <v>4</v>
      </c>
      <c r="AF41" s="92">
        <f>IF(Επιχειρήσεις!$P45=1,1,0)</f>
        <v>0</v>
      </c>
      <c r="AG41" s="91">
        <f t="shared" si="9"/>
        <v>0</v>
      </c>
      <c r="AH41" s="93">
        <f>IF(Επιχειρήσεις!$Q45=1,1,0)</f>
        <v>0</v>
      </c>
      <c r="AI41" s="91">
        <f t="shared" si="10"/>
        <v>0</v>
      </c>
      <c r="AJ41" s="92">
        <f>IF(Επιχειρήσεις!$R45=1,1,0)</f>
        <v>1</v>
      </c>
      <c r="AK41" s="91">
        <f t="shared" si="11"/>
        <v>12</v>
      </c>
      <c r="AL41" s="90">
        <f>IF(Επιχειρήσεις!$M45=1,1,0)</f>
        <v>1</v>
      </c>
      <c r="AM41" s="91">
        <f t="shared" si="12"/>
        <v>4</v>
      </c>
      <c r="AN41" s="28"/>
      <c r="AO41" s="94">
        <f t="shared" si="13"/>
        <v>42</v>
      </c>
      <c r="AP41" s="166">
        <f t="shared" si="14"/>
        <v>1.1441024244075185E-2</v>
      </c>
      <c r="AS41" s="190">
        <f>+Επιχειρήσεις!U45</f>
        <v>2</v>
      </c>
      <c r="AT41" s="96">
        <f>+Επιχειρήσεις!V45</f>
        <v>0</v>
      </c>
      <c r="AU41" s="96">
        <f>+Επιχειρήσεις!W45</f>
        <v>1</v>
      </c>
      <c r="AV41" s="96">
        <f t="shared" si="18"/>
        <v>12</v>
      </c>
      <c r="AW41" s="96">
        <f t="shared" si="18"/>
        <v>12</v>
      </c>
      <c r="AX41" s="96">
        <f t="shared" si="18"/>
        <v>12</v>
      </c>
      <c r="AY41" s="96">
        <f>+AV41*Επιχειρήσεις!X45</f>
        <v>12</v>
      </c>
      <c r="AZ41" s="95">
        <f t="shared" si="19"/>
        <v>51</v>
      </c>
      <c r="BA41" s="191">
        <f t="shared" si="15"/>
        <v>1.712558764271323E-3</v>
      </c>
      <c r="BD41" s="227">
        <f t="shared" si="20"/>
        <v>1.2692114186382173E-3</v>
      </c>
      <c r="BE41" s="144">
        <f>+ΥΠΟΛΟΓΙΣΜΟΙ!AP41</f>
        <v>1.1441024244075185E-2</v>
      </c>
      <c r="BF41" s="144">
        <f t="shared" si="21"/>
        <v>1.712558764271323E-3</v>
      </c>
      <c r="BG41" s="144">
        <f t="shared" si="22"/>
        <v>4.8075981423282418E-3</v>
      </c>
      <c r="BH41" s="216">
        <f t="shared" si="23"/>
        <v>253.84</v>
      </c>
      <c r="BJ41" s="215">
        <f t="shared" si="24"/>
        <v>1.2692114186382173E-3</v>
      </c>
      <c r="BK41" s="144">
        <f t="shared" si="25"/>
        <v>1.1441024244075185E-2</v>
      </c>
      <c r="BL41" s="144">
        <f t="shared" si="26"/>
        <v>6.3551178313567009E-3</v>
      </c>
      <c r="BM41" s="217">
        <f t="shared" si="27"/>
        <v>479.18</v>
      </c>
      <c r="BN41" s="144">
        <f t="shared" si="28"/>
        <v>1.712558764271323E-3</v>
      </c>
      <c r="BO41" s="217">
        <f t="shared" si="29"/>
        <v>18.84</v>
      </c>
      <c r="BP41" s="216">
        <f t="shared" si="30"/>
        <v>498.02</v>
      </c>
      <c r="BR41" s="215">
        <f t="shared" si="31"/>
        <v>4.8075981423282418E-3</v>
      </c>
      <c r="BS41" s="216">
        <f t="shared" si="32"/>
        <v>107.69</v>
      </c>
      <c r="BU41" s="222">
        <f t="shared" si="33"/>
        <v>361.53</v>
      </c>
      <c r="BV41" s="228">
        <f t="shared" si="34"/>
        <v>605.71</v>
      </c>
    </row>
    <row r="42" spans="1:74" x14ac:dyDescent="0.25">
      <c r="A42" s="77">
        <v>31</v>
      </c>
      <c r="B42" s="78" t="str">
        <f>+Επιχειρήσεις!B46</f>
        <v>Α</v>
      </c>
      <c r="C42" s="79">
        <f>+Επιχειρήσεις!C46</f>
        <v>1</v>
      </c>
      <c r="D42" s="80" t="str">
        <f>+Επιχειρήσεις!D46</f>
        <v>ΕΠΑΓΓΕΛΜΑΤΙΑΣ</v>
      </c>
      <c r="F42" s="81">
        <f>+Επιχειρήσεις!F46</f>
        <v>1</v>
      </c>
      <c r="H42" s="82">
        <f>IF(Επιχειρήσεις!H46&gt;1,1,0)</f>
        <v>1</v>
      </c>
      <c r="J42" s="143">
        <f>+Επιχειρήσεις!H46</f>
        <v>250</v>
      </c>
      <c r="K42" s="83">
        <f t="shared" si="0"/>
        <v>500</v>
      </c>
      <c r="L42" s="84">
        <f t="shared" si="1"/>
        <v>1.2177159156444348E-4</v>
      </c>
      <c r="N42" s="97">
        <f>+Επιχειρήσεις!I46</f>
        <v>0</v>
      </c>
      <c r="O42" s="86">
        <f t="shared" si="2"/>
        <v>0</v>
      </c>
      <c r="P42" s="87">
        <f t="shared" si="3"/>
        <v>0</v>
      </c>
      <c r="Q42" s="88">
        <f>IF(Επιχειρήσεις!J46=1,(K42*$Q$10),0)</f>
        <v>0</v>
      </c>
      <c r="R42" s="87">
        <f>IF(Επιχειρήσεις!K46=1,(K42*$R$10),0)</f>
        <v>100</v>
      </c>
      <c r="S42" s="89">
        <f t="shared" si="16"/>
        <v>100</v>
      </c>
      <c r="T42" s="144">
        <f t="shared" si="4"/>
        <v>5.5459026039676497E-5</v>
      </c>
      <c r="V42" s="145">
        <f t="shared" si="5"/>
        <v>600</v>
      </c>
      <c r="W42" s="28"/>
      <c r="X42" s="180">
        <f t="shared" si="17"/>
        <v>1.0153691349105739E-4</v>
      </c>
      <c r="Z42" s="165">
        <f>IF(Επιχειρήσεις!$M46=1,1,0)</f>
        <v>1</v>
      </c>
      <c r="AA42" s="91">
        <f t="shared" si="6"/>
        <v>4</v>
      </c>
      <c r="AB42" s="92">
        <f>IF(Επιχειρήσεις!$N46=1,1,0)</f>
        <v>1</v>
      </c>
      <c r="AC42" s="91">
        <f t="shared" si="7"/>
        <v>12</v>
      </c>
      <c r="AD42" s="92">
        <f>IF(Επιχειρήσεις!$O46=1,1,0)</f>
        <v>1</v>
      </c>
      <c r="AE42" s="91">
        <f t="shared" si="8"/>
        <v>4</v>
      </c>
      <c r="AF42" s="92">
        <f>IF(Επιχειρήσεις!$P46=1,1,0)</f>
        <v>0</v>
      </c>
      <c r="AG42" s="91">
        <f t="shared" si="9"/>
        <v>0</v>
      </c>
      <c r="AH42" s="93">
        <f>IF(Επιχειρήσεις!$Q46=1,1,0)</f>
        <v>0</v>
      </c>
      <c r="AI42" s="91">
        <f t="shared" si="10"/>
        <v>0</v>
      </c>
      <c r="AJ42" s="92">
        <f>IF(Επιχειρήσεις!$R46=1,1,0)</f>
        <v>1</v>
      </c>
      <c r="AK42" s="91">
        <f t="shared" si="11"/>
        <v>12</v>
      </c>
      <c r="AL42" s="90">
        <f>IF(Επιχειρήσεις!$M46=1,1,0)</f>
        <v>1</v>
      </c>
      <c r="AM42" s="91">
        <f t="shared" si="12"/>
        <v>4</v>
      </c>
      <c r="AN42" s="28"/>
      <c r="AO42" s="94">
        <f t="shared" si="13"/>
        <v>42</v>
      </c>
      <c r="AP42" s="166">
        <f t="shared" si="14"/>
        <v>1.1441024244075185E-2</v>
      </c>
      <c r="AS42" s="190">
        <f>+Επιχειρήσεις!U46</f>
        <v>4</v>
      </c>
      <c r="AT42" s="96">
        <f>+Επιχειρήσεις!V46</f>
        <v>0</v>
      </c>
      <c r="AU42" s="96">
        <f>+Επιχειρήσεις!W46</f>
        <v>1</v>
      </c>
      <c r="AV42" s="96">
        <f t="shared" si="18"/>
        <v>24</v>
      </c>
      <c r="AW42" s="96">
        <f t="shared" si="18"/>
        <v>24</v>
      </c>
      <c r="AX42" s="96">
        <f t="shared" si="18"/>
        <v>24</v>
      </c>
      <c r="AY42" s="96">
        <f>+AV42*Επιχειρήσεις!X46</f>
        <v>24</v>
      </c>
      <c r="AZ42" s="95">
        <f t="shared" si="19"/>
        <v>101</v>
      </c>
      <c r="BA42" s="191">
        <f t="shared" si="15"/>
        <v>3.3915379449294828E-3</v>
      </c>
      <c r="BD42" s="227">
        <f t="shared" si="20"/>
        <v>1.0153691349105739E-4</v>
      </c>
      <c r="BE42" s="144">
        <f>+ΥΠΟΛΟΓΙΣΜΟΙ!AP42</f>
        <v>1.1441024244075185E-2</v>
      </c>
      <c r="BF42" s="144">
        <f t="shared" si="21"/>
        <v>3.3915379449294828E-3</v>
      </c>
      <c r="BG42" s="144">
        <f t="shared" si="22"/>
        <v>4.9780330341652424E-3</v>
      </c>
      <c r="BH42" s="216">
        <f t="shared" si="23"/>
        <v>262.83999999999997</v>
      </c>
      <c r="BJ42" s="215">
        <f t="shared" si="24"/>
        <v>1.0153691349105739E-4</v>
      </c>
      <c r="BK42" s="144">
        <f t="shared" si="25"/>
        <v>1.1441024244075185E-2</v>
      </c>
      <c r="BL42" s="144">
        <f t="shared" si="26"/>
        <v>5.7712805787831214E-3</v>
      </c>
      <c r="BM42" s="217">
        <f t="shared" si="27"/>
        <v>435.15</v>
      </c>
      <c r="BN42" s="144">
        <f t="shared" si="28"/>
        <v>3.3915379449294828E-3</v>
      </c>
      <c r="BO42" s="217">
        <f t="shared" si="29"/>
        <v>37.31</v>
      </c>
      <c r="BP42" s="216">
        <f t="shared" si="30"/>
        <v>472.46</v>
      </c>
      <c r="BR42" s="215">
        <f t="shared" si="31"/>
        <v>4.9780330341652424E-3</v>
      </c>
      <c r="BS42" s="216">
        <f t="shared" si="32"/>
        <v>111.51</v>
      </c>
      <c r="BU42" s="222">
        <f t="shared" si="33"/>
        <v>374.34999999999997</v>
      </c>
      <c r="BV42" s="228">
        <f t="shared" si="34"/>
        <v>583.97</v>
      </c>
    </row>
    <row r="43" spans="1:74" x14ac:dyDescent="0.25">
      <c r="A43" s="77">
        <v>32</v>
      </c>
      <c r="B43" s="78" t="str">
        <f>+Επιχειρήσεις!B47</f>
        <v>Α</v>
      </c>
      <c r="C43" s="79">
        <f>+Επιχειρήσεις!C47</f>
        <v>1</v>
      </c>
      <c r="D43" s="80" t="str">
        <f>+Επιχειρήσεις!D47</f>
        <v>ΕΠΑΓΓΕΛΜΑΤΙΑΣ</v>
      </c>
      <c r="F43" s="81">
        <f>+Επιχειρήσεις!F47</f>
        <v>1</v>
      </c>
      <c r="H43" s="82">
        <f>IF(Επιχειρήσεις!H47&gt;1,1,0)</f>
        <v>1</v>
      </c>
      <c r="J43" s="143">
        <f>+Επιχειρήσεις!H47</f>
        <v>800</v>
      </c>
      <c r="K43" s="83">
        <f t="shared" si="0"/>
        <v>1600</v>
      </c>
      <c r="L43" s="84">
        <f t="shared" si="1"/>
        <v>3.8966909300621914E-4</v>
      </c>
      <c r="N43" s="97">
        <f>+Επιχειρήσεις!I47</f>
        <v>0</v>
      </c>
      <c r="O43" s="86">
        <f t="shared" si="2"/>
        <v>0</v>
      </c>
      <c r="P43" s="87">
        <f t="shared" si="3"/>
        <v>0</v>
      </c>
      <c r="Q43" s="88">
        <f>IF(Επιχειρήσεις!J47=1,(K43*$Q$10),0)</f>
        <v>0</v>
      </c>
      <c r="R43" s="87">
        <f>IF(Επιχειρήσεις!K47=1,(K43*$R$10),0)</f>
        <v>320</v>
      </c>
      <c r="S43" s="89">
        <f t="shared" si="16"/>
        <v>320</v>
      </c>
      <c r="T43" s="144">
        <f t="shared" si="4"/>
        <v>1.7746888332696478E-4</v>
      </c>
      <c r="V43" s="145">
        <f t="shared" si="5"/>
        <v>1920</v>
      </c>
      <c r="W43" s="28"/>
      <c r="X43" s="180">
        <f t="shared" si="17"/>
        <v>3.2491812317138362E-4</v>
      </c>
      <c r="Z43" s="165">
        <f>IF(Επιχειρήσεις!$M47=1,1,0)</f>
        <v>1</v>
      </c>
      <c r="AA43" s="91">
        <f t="shared" si="6"/>
        <v>4</v>
      </c>
      <c r="AB43" s="92">
        <f>IF(Επιχειρήσεις!$N47=1,1,0)</f>
        <v>1</v>
      </c>
      <c r="AC43" s="91">
        <f t="shared" si="7"/>
        <v>12</v>
      </c>
      <c r="AD43" s="92">
        <f>IF(Επιχειρήσεις!$O47=1,1,0)</f>
        <v>0</v>
      </c>
      <c r="AE43" s="91">
        <f t="shared" si="8"/>
        <v>0</v>
      </c>
      <c r="AF43" s="92">
        <f>IF(Επιχειρήσεις!$P47=1,1,0)</f>
        <v>0</v>
      </c>
      <c r="AG43" s="91">
        <f t="shared" si="9"/>
        <v>0</v>
      </c>
      <c r="AH43" s="93">
        <f>IF(Επιχειρήσεις!$Q47=1,1,0)</f>
        <v>0</v>
      </c>
      <c r="AI43" s="91">
        <f t="shared" si="10"/>
        <v>0</v>
      </c>
      <c r="AJ43" s="92">
        <f>IF(Επιχειρήσεις!$R47=1,1,0)</f>
        <v>1</v>
      </c>
      <c r="AK43" s="91">
        <f t="shared" si="11"/>
        <v>12</v>
      </c>
      <c r="AL43" s="90">
        <f>IF(Επιχειρήσεις!$M47=1,1,0)</f>
        <v>1</v>
      </c>
      <c r="AM43" s="91">
        <f t="shared" si="12"/>
        <v>4</v>
      </c>
      <c r="AN43" s="28"/>
      <c r="AO43" s="94">
        <f t="shared" si="13"/>
        <v>37</v>
      </c>
      <c r="AP43" s="166">
        <f t="shared" si="14"/>
        <v>1.0078997548351948E-2</v>
      </c>
      <c r="AS43" s="190">
        <f>+Επιχειρήσεις!U47</f>
        <v>7</v>
      </c>
      <c r="AT43" s="96">
        <f>+Επιχειρήσεις!V47</f>
        <v>1</v>
      </c>
      <c r="AU43" s="96">
        <f>+Επιχειρήσεις!W47</f>
        <v>0</v>
      </c>
      <c r="AV43" s="96">
        <f t="shared" si="18"/>
        <v>84</v>
      </c>
      <c r="AW43" s="96">
        <f t="shared" si="18"/>
        <v>84</v>
      </c>
      <c r="AX43" s="96">
        <f t="shared" si="18"/>
        <v>84</v>
      </c>
      <c r="AY43" s="96">
        <f>+AV43*Επιχειρήσεις!X47</f>
        <v>0</v>
      </c>
      <c r="AZ43" s="95">
        <f t="shared" si="19"/>
        <v>260</v>
      </c>
      <c r="BA43" s="191">
        <f t="shared" si="15"/>
        <v>8.7306917394224318E-3</v>
      </c>
      <c r="BD43" s="227">
        <f t="shared" si="20"/>
        <v>3.2491812317138362E-4</v>
      </c>
      <c r="BE43" s="144">
        <f>+ΥΠΟΛΟΓΙΣΜΟΙ!AP43</f>
        <v>1.0078997548351948E-2</v>
      </c>
      <c r="BF43" s="144">
        <f t="shared" si="21"/>
        <v>8.7306917394224318E-3</v>
      </c>
      <c r="BG43" s="144">
        <f t="shared" si="22"/>
        <v>6.3782024703152541E-3</v>
      </c>
      <c r="BH43" s="216">
        <f t="shared" si="23"/>
        <v>336.77</v>
      </c>
      <c r="BJ43" s="215">
        <f t="shared" si="24"/>
        <v>3.2491812317138362E-4</v>
      </c>
      <c r="BK43" s="144">
        <f t="shared" si="25"/>
        <v>1.0078997548351948E-2</v>
      </c>
      <c r="BL43" s="144">
        <f t="shared" si="26"/>
        <v>5.2019578357616657E-3</v>
      </c>
      <c r="BM43" s="217">
        <f t="shared" si="27"/>
        <v>392.23</v>
      </c>
      <c r="BN43" s="144">
        <f t="shared" si="28"/>
        <v>8.7306917394224318E-3</v>
      </c>
      <c r="BO43" s="217">
        <f t="shared" si="29"/>
        <v>96.04</v>
      </c>
      <c r="BP43" s="216">
        <f t="shared" si="30"/>
        <v>488.27000000000004</v>
      </c>
      <c r="BR43" s="215">
        <f t="shared" si="31"/>
        <v>6.3782024703152541E-3</v>
      </c>
      <c r="BS43" s="216">
        <f t="shared" si="32"/>
        <v>142.87</v>
      </c>
      <c r="BU43" s="222">
        <f t="shared" si="33"/>
        <v>479.64</v>
      </c>
      <c r="BV43" s="228">
        <f t="shared" si="34"/>
        <v>631.1400000000001</v>
      </c>
    </row>
    <row r="44" spans="1:74" x14ac:dyDescent="0.25">
      <c r="A44" s="77">
        <v>33</v>
      </c>
      <c r="B44" s="78" t="str">
        <f>+Επιχειρήσεις!B48</f>
        <v>Α</v>
      </c>
      <c r="C44" s="79">
        <f>+Επιχειρήσεις!C48</f>
        <v>1</v>
      </c>
      <c r="D44" s="80" t="str">
        <f>+Επιχειρήσεις!D48</f>
        <v>ΕΠΑΓΓΕΛΜΑΤΙΑΣ</v>
      </c>
      <c r="F44" s="81">
        <f>+Επιχειρήσεις!F48</f>
        <v>1</v>
      </c>
      <c r="H44" s="82">
        <f>IF(Επιχειρήσεις!H48&gt;1,1,0)</f>
        <v>1</v>
      </c>
      <c r="J44" s="143">
        <f>+Επιχειρήσεις!H48</f>
        <v>400</v>
      </c>
      <c r="K44" s="83">
        <f t="shared" ref="K44:K75" si="35">IF(F44=2,J44*7,J44*2)</f>
        <v>800</v>
      </c>
      <c r="L44" s="84">
        <f t="shared" ref="L44:L75" si="36">+K44/$L$7</f>
        <v>1.9483454650310957E-4</v>
      </c>
      <c r="N44" s="97">
        <f>+Επιχειρήσεις!I48</f>
        <v>0</v>
      </c>
      <c r="O44" s="86">
        <f t="shared" ref="O44:O75" si="37">$N$10*N44</f>
        <v>0</v>
      </c>
      <c r="P44" s="87">
        <f t="shared" ref="P44:P75" si="38">IF(N44&gt;0,K44*O44,0)</f>
        <v>0</v>
      </c>
      <c r="Q44" s="88">
        <f>IF(Επιχειρήσεις!J48=1,(K44*$Q$10),0)</f>
        <v>0</v>
      </c>
      <c r="R44" s="87">
        <f>IF(Επιχειρήσεις!K48=1,(K44*$R$10),0)</f>
        <v>160</v>
      </c>
      <c r="S44" s="89">
        <f t="shared" si="16"/>
        <v>160</v>
      </c>
      <c r="T44" s="144">
        <f t="shared" ref="T44:T75" si="39">+S44/$T$7</f>
        <v>8.8734441663482392E-5</v>
      </c>
      <c r="V44" s="145">
        <f t="shared" ref="V44:V75" si="40">+K44+S44</f>
        <v>960</v>
      </c>
      <c r="W44" s="28"/>
      <c r="X44" s="180">
        <f t="shared" si="17"/>
        <v>1.6245906158569181E-4</v>
      </c>
      <c r="Z44" s="165">
        <f>IF(Επιχειρήσεις!$M48=1,1,0)</f>
        <v>0</v>
      </c>
      <c r="AA44" s="91">
        <f t="shared" ref="AA44:AA75" si="41">IF($F44=1,4*$Z44,12*$Z44)</f>
        <v>0</v>
      </c>
      <c r="AB44" s="92">
        <f>IF(Επιχειρήσεις!$N48=1,1,0)</f>
        <v>0</v>
      </c>
      <c r="AC44" s="91">
        <f t="shared" ref="AC44:AC75" si="42">IF($F44=1,12*$AB44,0)</f>
        <v>0</v>
      </c>
      <c r="AD44" s="92">
        <f>IF(Επιχειρήσεις!$O48=1,1,0)</f>
        <v>0</v>
      </c>
      <c r="AE44" s="91">
        <f t="shared" ref="AE44:AE75" si="43">IF($F44=1,4*$AD44,0)</f>
        <v>0</v>
      </c>
      <c r="AF44" s="92">
        <f>IF(Επιχειρήσεις!$P48=1,1,0)</f>
        <v>0</v>
      </c>
      <c r="AG44" s="91">
        <f t="shared" ref="AG44:AG75" si="44">IF($F44=1,4*$AF44,0)</f>
        <v>0</v>
      </c>
      <c r="AH44" s="93">
        <f>IF(Επιχειρήσεις!$Q48=1,1,0)</f>
        <v>0</v>
      </c>
      <c r="AI44" s="91">
        <f t="shared" ref="AI44:AI75" si="45">IF($F44=1,12*$AH44,0)</f>
        <v>0</v>
      </c>
      <c r="AJ44" s="92">
        <f>IF(Επιχειρήσεις!$R48=1,1,0)</f>
        <v>1</v>
      </c>
      <c r="AK44" s="91">
        <f t="shared" ref="AK44:AK75" si="46">IF($F44=1,12*$AJ44,0)</f>
        <v>12</v>
      </c>
      <c r="AL44" s="90">
        <f>IF(Επιχειρήσεις!$M48=1,1,0)</f>
        <v>0</v>
      </c>
      <c r="AM44" s="91">
        <f t="shared" ref="AM44:AM75" si="47">IF($F44=1,4*$Z44,12*$Z44)</f>
        <v>0</v>
      </c>
      <c r="AN44" s="28"/>
      <c r="AO44" s="94">
        <f t="shared" ref="AO44:AO75" si="48">(SUM(Z44:AM44)+(C44))</f>
        <v>14</v>
      </c>
      <c r="AP44" s="166">
        <f t="shared" si="14"/>
        <v>3.8136747480250611E-3</v>
      </c>
      <c r="AS44" s="190">
        <f>+Επιχειρήσεις!U48</f>
        <v>0</v>
      </c>
      <c r="AT44" s="96">
        <f>+Επιχειρήσεις!V48</f>
        <v>0</v>
      </c>
      <c r="AU44" s="96">
        <f>+Επιχειρήσεις!W48</f>
        <v>0</v>
      </c>
      <c r="AV44" s="96">
        <f t="shared" si="18"/>
        <v>0</v>
      </c>
      <c r="AW44" s="96">
        <f t="shared" si="18"/>
        <v>0</v>
      </c>
      <c r="AX44" s="96">
        <f t="shared" si="18"/>
        <v>0</v>
      </c>
      <c r="AY44" s="96">
        <f>+AV44*Επιχειρήσεις!X48</f>
        <v>0</v>
      </c>
      <c r="AZ44" s="95">
        <f t="shared" si="19"/>
        <v>0</v>
      </c>
      <c r="BA44" s="191">
        <f t="shared" ref="BA44:BA75" si="49">+AZ44/$AZ$10</f>
        <v>0</v>
      </c>
      <c r="BD44" s="227">
        <f t="shared" si="20"/>
        <v>1.6245906158569181E-4</v>
      </c>
      <c r="BE44" s="144">
        <f>+ΥΠΟΛΟΓΙΣΜΟΙ!AP44</f>
        <v>3.8136747480250611E-3</v>
      </c>
      <c r="BF44" s="144">
        <f t="shared" si="21"/>
        <v>0</v>
      </c>
      <c r="BG44" s="144">
        <f t="shared" si="22"/>
        <v>1.3253779365369177E-3</v>
      </c>
      <c r="BH44" s="216">
        <f t="shared" si="23"/>
        <v>69.98</v>
      </c>
      <c r="BJ44" s="215">
        <f t="shared" si="24"/>
        <v>1.6245906158569181E-4</v>
      </c>
      <c r="BK44" s="144">
        <f t="shared" si="25"/>
        <v>3.8136747480250611E-3</v>
      </c>
      <c r="BL44" s="144">
        <f t="shared" si="26"/>
        <v>1.9880669048053766E-3</v>
      </c>
      <c r="BM44" s="217">
        <f t="shared" si="27"/>
        <v>149.9</v>
      </c>
      <c r="BN44" s="144">
        <f t="shared" si="28"/>
        <v>0</v>
      </c>
      <c r="BO44" s="217">
        <f t="shared" si="29"/>
        <v>0</v>
      </c>
      <c r="BP44" s="216">
        <f t="shared" si="30"/>
        <v>149.9</v>
      </c>
      <c r="BR44" s="215">
        <f t="shared" si="31"/>
        <v>1.3253779365369177E-3</v>
      </c>
      <c r="BS44" s="216">
        <f t="shared" si="32"/>
        <v>29.69</v>
      </c>
      <c r="BU44" s="222">
        <f t="shared" si="33"/>
        <v>99.67</v>
      </c>
      <c r="BV44" s="228">
        <f t="shared" si="34"/>
        <v>179.59</v>
      </c>
    </row>
    <row r="45" spans="1:74" x14ac:dyDescent="0.25">
      <c r="A45" s="77">
        <v>34</v>
      </c>
      <c r="B45" s="78" t="str">
        <f>+Επιχειρήσεις!B49</f>
        <v>Α</v>
      </c>
      <c r="C45" s="79">
        <f>+Επιχειρήσεις!C49</f>
        <v>1</v>
      </c>
      <c r="D45" s="80" t="str">
        <f>+Επιχειρήσεις!D49</f>
        <v>ΕΠΑΓΓΕΛΜΑΤΙΑΣ</v>
      </c>
      <c r="F45" s="81">
        <f>+Επιχειρήσεις!F49</f>
        <v>1</v>
      </c>
      <c r="H45" s="82">
        <f>IF(Επιχειρήσεις!H49&gt;1,1,0)</f>
        <v>1</v>
      </c>
      <c r="J45" s="143">
        <f>+Επιχειρήσεις!H49</f>
        <v>20</v>
      </c>
      <c r="K45" s="83">
        <f t="shared" si="35"/>
        <v>40</v>
      </c>
      <c r="L45" s="84">
        <f t="shared" si="36"/>
        <v>9.7417273251554782E-6</v>
      </c>
      <c r="N45" s="97">
        <f>+Επιχειρήσεις!I49</f>
        <v>1</v>
      </c>
      <c r="O45" s="86">
        <f t="shared" si="37"/>
        <v>0.3</v>
      </c>
      <c r="P45" s="87">
        <f t="shared" si="38"/>
        <v>12</v>
      </c>
      <c r="Q45" s="88">
        <f>IF(Επιχειρήσεις!J49=1,(K45*$Q$10),0)</f>
        <v>0</v>
      </c>
      <c r="R45" s="87">
        <f>IF(Επιχειρήσεις!K49=1,(K45*$R$10),0)</f>
        <v>0</v>
      </c>
      <c r="S45" s="89">
        <f t="shared" si="16"/>
        <v>12</v>
      </c>
      <c r="T45" s="144">
        <f t="shared" si="39"/>
        <v>6.6550831247611796E-6</v>
      </c>
      <c r="V45" s="145">
        <f t="shared" si="40"/>
        <v>52</v>
      </c>
      <c r="W45" s="28"/>
      <c r="X45" s="180">
        <f t="shared" si="17"/>
        <v>8.7998658358916412E-6</v>
      </c>
      <c r="Z45" s="165">
        <f>IF(Επιχειρήσεις!$M49=1,1,0)</f>
        <v>1</v>
      </c>
      <c r="AA45" s="91">
        <f t="shared" si="41"/>
        <v>4</v>
      </c>
      <c r="AB45" s="92">
        <f>IF(Επιχειρήσεις!$N49=1,1,0)</f>
        <v>0</v>
      </c>
      <c r="AC45" s="91">
        <f t="shared" si="42"/>
        <v>0</v>
      </c>
      <c r="AD45" s="92">
        <f>IF(Επιχειρήσεις!$O49=1,1,0)</f>
        <v>0</v>
      </c>
      <c r="AE45" s="91">
        <f t="shared" si="43"/>
        <v>0</v>
      </c>
      <c r="AF45" s="92">
        <f>IF(Επιχειρήσεις!$P49=1,1,0)</f>
        <v>1</v>
      </c>
      <c r="AG45" s="91">
        <f t="shared" si="44"/>
        <v>4</v>
      </c>
      <c r="AH45" s="93">
        <f>IF(Επιχειρήσεις!$Q49=1,1,0)</f>
        <v>0</v>
      </c>
      <c r="AI45" s="91">
        <f t="shared" si="45"/>
        <v>0</v>
      </c>
      <c r="AJ45" s="92">
        <f>IF(Επιχειρήσεις!$R49=1,1,0)</f>
        <v>1</v>
      </c>
      <c r="AK45" s="91">
        <f t="shared" si="46"/>
        <v>12</v>
      </c>
      <c r="AL45" s="90">
        <f>IF(Επιχειρήσεις!$M49=1,1,0)</f>
        <v>1</v>
      </c>
      <c r="AM45" s="91">
        <f t="shared" si="47"/>
        <v>4</v>
      </c>
      <c r="AN45" s="28"/>
      <c r="AO45" s="94">
        <f t="shared" si="48"/>
        <v>29</v>
      </c>
      <c r="AP45" s="166">
        <f t="shared" si="14"/>
        <v>7.8997548351947694E-3</v>
      </c>
      <c r="AS45" s="190">
        <f>+Επιχειρήσεις!U49</f>
        <v>10</v>
      </c>
      <c r="AT45" s="96">
        <f>+Επιχειρήσεις!V49</f>
        <v>1</v>
      </c>
      <c r="AU45" s="96">
        <f>+Επιχειρήσεις!W49</f>
        <v>0</v>
      </c>
      <c r="AV45" s="96">
        <f t="shared" ref="AV45:AX76" si="50">IF($AT45=1,$AS45*12,$AS45*6)</f>
        <v>120</v>
      </c>
      <c r="AW45" s="96">
        <f t="shared" si="50"/>
        <v>120</v>
      </c>
      <c r="AX45" s="96">
        <f t="shared" si="50"/>
        <v>120</v>
      </c>
      <c r="AY45" s="96">
        <f>+AV45*Επιχειρήσεις!X49</f>
        <v>0</v>
      </c>
      <c r="AZ45" s="95">
        <f t="shared" si="19"/>
        <v>371</v>
      </c>
      <c r="BA45" s="191">
        <f t="shared" si="49"/>
        <v>1.2458025520483546E-2</v>
      </c>
      <c r="BD45" s="227">
        <f t="shared" si="20"/>
        <v>8.7998658358916412E-6</v>
      </c>
      <c r="BE45" s="144">
        <f>+ΥΠΟΛΟΓΙΣΜΟΙ!AP45</f>
        <v>7.8997548351947694E-3</v>
      </c>
      <c r="BF45" s="144">
        <f t="shared" si="21"/>
        <v>1.2458025520483546E-2</v>
      </c>
      <c r="BG45" s="144">
        <f t="shared" si="22"/>
        <v>6.7888600738380683E-3</v>
      </c>
      <c r="BH45" s="216">
        <f t="shared" si="23"/>
        <v>358.45</v>
      </c>
      <c r="BJ45" s="215">
        <f t="shared" si="24"/>
        <v>8.7998658358916412E-6</v>
      </c>
      <c r="BK45" s="144">
        <f t="shared" si="25"/>
        <v>7.8997548351947694E-3</v>
      </c>
      <c r="BL45" s="144">
        <f t="shared" si="26"/>
        <v>3.9542773505153303E-3</v>
      </c>
      <c r="BM45" s="217">
        <f t="shared" si="27"/>
        <v>298.14999999999998</v>
      </c>
      <c r="BN45" s="144">
        <f t="shared" si="28"/>
        <v>1.2458025520483546E-2</v>
      </c>
      <c r="BO45" s="217">
        <f t="shared" si="29"/>
        <v>137.04</v>
      </c>
      <c r="BP45" s="216">
        <f t="shared" si="30"/>
        <v>435.18999999999994</v>
      </c>
      <c r="BR45" s="215">
        <f t="shared" si="31"/>
        <v>6.7888600738380683E-3</v>
      </c>
      <c r="BS45" s="216">
        <f t="shared" si="32"/>
        <v>152.07</v>
      </c>
      <c r="BU45" s="222">
        <f t="shared" si="33"/>
        <v>510.52</v>
      </c>
      <c r="BV45" s="228">
        <f t="shared" si="34"/>
        <v>587.26</v>
      </c>
    </row>
    <row r="46" spans="1:74" x14ac:dyDescent="0.25">
      <c r="A46" s="77">
        <v>35</v>
      </c>
      <c r="B46" s="78" t="str">
        <f>+Επιχειρήσεις!B50</f>
        <v>Α</v>
      </c>
      <c r="C46" s="79">
        <f>+Επιχειρήσεις!C50</f>
        <v>1</v>
      </c>
      <c r="D46" s="80" t="str">
        <f>+Επιχειρήσεις!D50</f>
        <v>ΕΠΑΓΓΕΛΜΑΤΙΑΣ</v>
      </c>
      <c r="F46" s="81">
        <f>+Επιχειρήσεις!F50</f>
        <v>1</v>
      </c>
      <c r="H46" s="82">
        <f>IF(Επιχειρήσεις!H50&gt;1,1,0)</f>
        <v>1</v>
      </c>
      <c r="J46" s="143">
        <f>+Επιχειρήσεις!H50</f>
        <v>15000</v>
      </c>
      <c r="K46" s="83">
        <f t="shared" si="35"/>
        <v>30000</v>
      </c>
      <c r="L46" s="84">
        <f t="shared" si="36"/>
        <v>7.3062954938666082E-3</v>
      </c>
      <c r="N46" s="97">
        <f>+Επιχειρήσεις!I50</f>
        <v>1</v>
      </c>
      <c r="O46" s="86">
        <f t="shared" si="37"/>
        <v>0.3</v>
      </c>
      <c r="P46" s="87">
        <f t="shared" si="38"/>
        <v>9000</v>
      </c>
      <c r="Q46" s="88">
        <f>IF(Επιχειρήσεις!J50=1,(K46*$Q$10),0)</f>
        <v>0</v>
      </c>
      <c r="R46" s="87">
        <f>IF(Επιχειρήσεις!K50=1,(K46*$R$10),0)</f>
        <v>0</v>
      </c>
      <c r="S46" s="89">
        <f t="shared" si="16"/>
        <v>9000</v>
      </c>
      <c r="T46" s="144">
        <f t="shared" si="39"/>
        <v>4.9913123435708848E-3</v>
      </c>
      <c r="V46" s="145">
        <f t="shared" si="40"/>
        <v>39000</v>
      </c>
      <c r="W46" s="28"/>
      <c r="X46" s="180">
        <f t="shared" si="17"/>
        <v>6.59989937691873E-3</v>
      </c>
      <c r="Z46" s="165">
        <f>IF(Επιχειρήσεις!$M50=1,1,0)</f>
        <v>1</v>
      </c>
      <c r="AA46" s="91">
        <f t="shared" si="41"/>
        <v>4</v>
      </c>
      <c r="AB46" s="92">
        <f>IF(Επιχειρήσεις!$N50=1,1,0)</f>
        <v>0</v>
      </c>
      <c r="AC46" s="91">
        <f t="shared" si="42"/>
        <v>0</v>
      </c>
      <c r="AD46" s="92">
        <f>IF(Επιχειρήσεις!$O50=1,1,0)</f>
        <v>0</v>
      </c>
      <c r="AE46" s="91">
        <f t="shared" si="43"/>
        <v>0</v>
      </c>
      <c r="AF46" s="92">
        <f>IF(Επιχειρήσεις!$P50=1,1,0)</f>
        <v>1</v>
      </c>
      <c r="AG46" s="91">
        <f t="shared" si="44"/>
        <v>4</v>
      </c>
      <c r="AH46" s="93">
        <f>IF(Επιχειρήσεις!$Q50=1,1,0)</f>
        <v>0</v>
      </c>
      <c r="AI46" s="91">
        <f t="shared" si="45"/>
        <v>0</v>
      </c>
      <c r="AJ46" s="92">
        <f>IF(Επιχειρήσεις!$R50=1,1,0)</f>
        <v>1</v>
      </c>
      <c r="AK46" s="91">
        <f t="shared" si="46"/>
        <v>12</v>
      </c>
      <c r="AL46" s="90">
        <f>IF(Επιχειρήσεις!$M50=1,1,0)</f>
        <v>1</v>
      </c>
      <c r="AM46" s="91">
        <f t="shared" si="47"/>
        <v>4</v>
      </c>
      <c r="AN46" s="28"/>
      <c r="AO46" s="94">
        <f t="shared" si="48"/>
        <v>29</v>
      </c>
      <c r="AP46" s="166">
        <f t="shared" si="14"/>
        <v>7.8997548351947694E-3</v>
      </c>
      <c r="AS46" s="190">
        <f>+Επιχειρήσεις!U50</f>
        <v>8</v>
      </c>
      <c r="AT46" s="96">
        <f>+Επιχειρήσεις!V50</f>
        <v>1</v>
      </c>
      <c r="AU46" s="96">
        <f>+Επιχειρήσεις!W50</f>
        <v>0</v>
      </c>
      <c r="AV46" s="96">
        <f t="shared" si="50"/>
        <v>96</v>
      </c>
      <c r="AW46" s="96">
        <f t="shared" si="50"/>
        <v>96</v>
      </c>
      <c r="AX46" s="96">
        <f t="shared" si="50"/>
        <v>96</v>
      </c>
      <c r="AY46" s="96">
        <f>+AV46*Επιχειρήσεις!X50</f>
        <v>0</v>
      </c>
      <c r="AZ46" s="95">
        <f t="shared" si="19"/>
        <v>297</v>
      </c>
      <c r="BA46" s="191">
        <f t="shared" si="49"/>
        <v>9.9731363331094693E-3</v>
      </c>
      <c r="BD46" s="227">
        <f t="shared" si="20"/>
        <v>6.59989937691873E-3</v>
      </c>
      <c r="BE46" s="144">
        <f>+ΥΠΟΛΟΓΙΣΜΟΙ!AP46</f>
        <v>7.8997548351947694E-3</v>
      </c>
      <c r="BF46" s="144">
        <f t="shared" si="21"/>
        <v>9.9731363331094693E-3</v>
      </c>
      <c r="BG46" s="144">
        <f t="shared" si="22"/>
        <v>8.1575968484076562E-3</v>
      </c>
      <c r="BH46" s="216">
        <f t="shared" si="23"/>
        <v>430.72</v>
      </c>
      <c r="BJ46" s="215">
        <f t="shared" si="24"/>
        <v>6.59989937691873E-3</v>
      </c>
      <c r="BK46" s="144">
        <f t="shared" si="25"/>
        <v>7.8997548351947694E-3</v>
      </c>
      <c r="BL46" s="144">
        <f t="shared" si="26"/>
        <v>7.2498271060567497E-3</v>
      </c>
      <c r="BM46" s="217">
        <f t="shared" si="27"/>
        <v>546.64</v>
      </c>
      <c r="BN46" s="144">
        <f t="shared" si="28"/>
        <v>9.9731363331094693E-3</v>
      </c>
      <c r="BO46" s="217">
        <f t="shared" si="29"/>
        <v>109.7</v>
      </c>
      <c r="BP46" s="216">
        <f t="shared" si="30"/>
        <v>656.34</v>
      </c>
      <c r="BR46" s="215">
        <f t="shared" si="31"/>
        <v>8.1575968484076562E-3</v>
      </c>
      <c r="BS46" s="216">
        <f t="shared" si="32"/>
        <v>182.73</v>
      </c>
      <c r="BU46" s="222">
        <f t="shared" si="33"/>
        <v>613.45000000000005</v>
      </c>
      <c r="BV46" s="228">
        <f t="shared" si="34"/>
        <v>839.07</v>
      </c>
    </row>
    <row r="47" spans="1:74" x14ac:dyDescent="0.25">
      <c r="A47" s="77">
        <v>36</v>
      </c>
      <c r="B47" s="78" t="str">
        <f>+Επιχειρήσεις!B51</f>
        <v>Α</v>
      </c>
      <c r="C47" s="79">
        <f>+Επιχειρήσεις!C51</f>
        <v>1</v>
      </c>
      <c r="D47" s="80" t="str">
        <f>+Επιχειρήσεις!D51</f>
        <v>ΕΠΑΓΓΕΛΜΑΤΙΑΣ</v>
      </c>
      <c r="F47" s="81">
        <f>+Επιχειρήσεις!F51</f>
        <v>1</v>
      </c>
      <c r="H47" s="82">
        <f>IF(Επιχειρήσεις!H51&gt;1,1,0)</f>
        <v>1</v>
      </c>
      <c r="J47" s="143">
        <f>+Επιχειρήσεις!H51</f>
        <v>65000</v>
      </c>
      <c r="K47" s="83">
        <f t="shared" si="35"/>
        <v>130000</v>
      </c>
      <c r="L47" s="84">
        <f t="shared" si="36"/>
        <v>3.1660613806755306E-2</v>
      </c>
      <c r="N47" s="97">
        <f>+Επιχειρήσεις!I51</f>
        <v>0</v>
      </c>
      <c r="O47" s="86">
        <f t="shared" si="37"/>
        <v>0</v>
      </c>
      <c r="P47" s="87">
        <f t="shared" si="38"/>
        <v>0</v>
      </c>
      <c r="Q47" s="88">
        <f>IF(Επιχειρήσεις!J51=1,(K47*$Q$10),0)</f>
        <v>0</v>
      </c>
      <c r="R47" s="87">
        <f>IF(Επιχειρήσεις!K51=1,(K47*$R$10),0)</f>
        <v>0</v>
      </c>
      <c r="S47" s="89">
        <f t="shared" si="16"/>
        <v>0</v>
      </c>
      <c r="T47" s="144">
        <f t="shared" si="39"/>
        <v>0</v>
      </c>
      <c r="V47" s="145">
        <f t="shared" si="40"/>
        <v>130000</v>
      </c>
      <c r="W47" s="28"/>
      <c r="X47" s="180">
        <f t="shared" si="17"/>
        <v>2.1999664589729101E-2</v>
      </c>
      <c r="Z47" s="165">
        <f>IF(Επιχειρήσεις!$M51=1,1,0)</f>
        <v>1</v>
      </c>
      <c r="AA47" s="91">
        <f t="shared" si="41"/>
        <v>4</v>
      </c>
      <c r="AB47" s="92">
        <f>IF(Επιχειρήσεις!$N51=1,1,0)</f>
        <v>0</v>
      </c>
      <c r="AC47" s="91">
        <f t="shared" si="42"/>
        <v>0</v>
      </c>
      <c r="AD47" s="92">
        <f>IF(Επιχειρήσεις!$O51=1,1,0)</f>
        <v>0</v>
      </c>
      <c r="AE47" s="91">
        <f t="shared" si="43"/>
        <v>0</v>
      </c>
      <c r="AF47" s="92">
        <f>IF(Επιχειρήσεις!$P51=1,1,0)</f>
        <v>0</v>
      </c>
      <c r="AG47" s="91">
        <f t="shared" si="44"/>
        <v>0</v>
      </c>
      <c r="AH47" s="93">
        <f>IF(Επιχειρήσεις!$Q51=1,1,0)</f>
        <v>1</v>
      </c>
      <c r="AI47" s="91">
        <f t="shared" si="45"/>
        <v>12</v>
      </c>
      <c r="AJ47" s="92">
        <f>IF(Επιχειρήσεις!$R51=1,1,0)</f>
        <v>1</v>
      </c>
      <c r="AK47" s="91">
        <f t="shared" si="46"/>
        <v>12</v>
      </c>
      <c r="AL47" s="90">
        <f>IF(Επιχειρήσεις!$M51=1,1,0)</f>
        <v>1</v>
      </c>
      <c r="AM47" s="91">
        <f t="shared" si="47"/>
        <v>4</v>
      </c>
      <c r="AN47" s="28"/>
      <c r="AO47" s="94">
        <f t="shared" si="48"/>
        <v>37</v>
      </c>
      <c r="AP47" s="166">
        <f t="shared" si="14"/>
        <v>1.0078997548351948E-2</v>
      </c>
      <c r="AS47" s="190">
        <f>+Επιχειρήσεις!U51</f>
        <v>9</v>
      </c>
      <c r="AT47" s="96">
        <f>+Επιχειρήσεις!V51</f>
        <v>1</v>
      </c>
      <c r="AU47" s="96">
        <f>+Επιχειρήσεις!W51</f>
        <v>0</v>
      </c>
      <c r="AV47" s="96">
        <f t="shared" si="50"/>
        <v>108</v>
      </c>
      <c r="AW47" s="96">
        <f t="shared" si="50"/>
        <v>108</v>
      </c>
      <c r="AX47" s="96">
        <f t="shared" si="50"/>
        <v>108</v>
      </c>
      <c r="AY47" s="96">
        <f>+AV47*Επιχειρήσεις!X51</f>
        <v>0</v>
      </c>
      <c r="AZ47" s="95">
        <f t="shared" si="19"/>
        <v>334</v>
      </c>
      <c r="BA47" s="191">
        <f t="shared" si="49"/>
        <v>1.1215580926796507E-2</v>
      </c>
      <c r="BD47" s="227">
        <f t="shared" si="20"/>
        <v>2.1999664589729101E-2</v>
      </c>
      <c r="BE47" s="144">
        <f>+ΥΠΟΛΟΓΙΣΜΟΙ!AP47</f>
        <v>1.0078997548351948E-2</v>
      </c>
      <c r="BF47" s="144">
        <f t="shared" si="21"/>
        <v>1.1215580926796507E-2</v>
      </c>
      <c r="BG47" s="144">
        <f t="shared" si="22"/>
        <v>1.4431414354959185E-2</v>
      </c>
      <c r="BH47" s="216">
        <f t="shared" si="23"/>
        <v>761.98</v>
      </c>
      <c r="BJ47" s="215">
        <f t="shared" si="24"/>
        <v>2.1999664589729101E-2</v>
      </c>
      <c r="BK47" s="144">
        <f t="shared" si="25"/>
        <v>1.0078997548351948E-2</v>
      </c>
      <c r="BL47" s="144">
        <f t="shared" si="26"/>
        <v>1.6039331069040524E-2</v>
      </c>
      <c r="BM47" s="217">
        <f t="shared" si="27"/>
        <v>1209.3699999999999</v>
      </c>
      <c r="BN47" s="144">
        <f t="shared" si="28"/>
        <v>1.1215580926796507E-2</v>
      </c>
      <c r="BO47" s="217">
        <f t="shared" si="29"/>
        <v>123.37</v>
      </c>
      <c r="BP47" s="216">
        <f t="shared" si="30"/>
        <v>1332.7399999999998</v>
      </c>
      <c r="BR47" s="215">
        <f t="shared" si="31"/>
        <v>1.4431414354959185E-2</v>
      </c>
      <c r="BS47" s="216">
        <f t="shared" si="32"/>
        <v>323.26</v>
      </c>
      <c r="BU47" s="222">
        <f t="shared" si="33"/>
        <v>1085.24</v>
      </c>
      <c r="BV47" s="228">
        <f t="shared" si="34"/>
        <v>1655.9999999999998</v>
      </c>
    </row>
    <row r="48" spans="1:74" x14ac:dyDescent="0.25">
      <c r="A48" s="77">
        <v>37</v>
      </c>
      <c r="B48" s="78" t="str">
        <f>+Επιχειρήσεις!B52</f>
        <v>Α</v>
      </c>
      <c r="C48" s="79">
        <f>+Επιχειρήσεις!C52</f>
        <v>1</v>
      </c>
      <c r="D48" s="80" t="str">
        <f>+Επιχειρήσεις!D52</f>
        <v>ΕΠΑΓΓΕΛΜΑΤΙΑΣ</v>
      </c>
      <c r="F48" s="81">
        <f>+Επιχειρήσεις!F52</f>
        <v>1</v>
      </c>
      <c r="H48" s="82">
        <f>IF(Επιχειρήσεις!H52&gt;1,1,0)</f>
        <v>1</v>
      </c>
      <c r="J48" s="143">
        <f>+Επιχειρήσεις!H52</f>
        <v>6000</v>
      </c>
      <c r="K48" s="83">
        <f t="shared" si="35"/>
        <v>12000</v>
      </c>
      <c r="L48" s="84">
        <f t="shared" si="36"/>
        <v>2.9225181975466434E-3</v>
      </c>
      <c r="N48" s="97">
        <f>+Επιχειρήσεις!I52</f>
        <v>0</v>
      </c>
      <c r="O48" s="86">
        <f t="shared" si="37"/>
        <v>0</v>
      </c>
      <c r="P48" s="87">
        <f t="shared" si="38"/>
        <v>0</v>
      </c>
      <c r="Q48" s="88">
        <f>IF(Επιχειρήσεις!J52=1,(K48*$Q$10),0)</f>
        <v>0</v>
      </c>
      <c r="R48" s="87">
        <f>IF(Επιχειρήσεις!K52=1,(K48*$R$10),0)</f>
        <v>0</v>
      </c>
      <c r="S48" s="89">
        <f t="shared" si="16"/>
        <v>0</v>
      </c>
      <c r="T48" s="144">
        <f t="shared" si="39"/>
        <v>0</v>
      </c>
      <c r="V48" s="145">
        <f t="shared" si="40"/>
        <v>12000</v>
      </c>
      <c r="W48" s="28"/>
      <c r="X48" s="180">
        <f t="shared" si="17"/>
        <v>2.0307382698211479E-3</v>
      </c>
      <c r="Z48" s="165">
        <f>IF(Επιχειρήσεις!$M52=1,1,0)</f>
        <v>1</v>
      </c>
      <c r="AA48" s="91">
        <f t="shared" si="41"/>
        <v>4</v>
      </c>
      <c r="AB48" s="92">
        <f>IF(Επιχειρήσεις!$N52=1,1,0)</f>
        <v>0</v>
      </c>
      <c r="AC48" s="91">
        <f t="shared" si="42"/>
        <v>0</v>
      </c>
      <c r="AD48" s="92">
        <f>IF(Επιχειρήσεις!$O52=1,1,0)</f>
        <v>0</v>
      </c>
      <c r="AE48" s="91">
        <f t="shared" si="43"/>
        <v>0</v>
      </c>
      <c r="AF48" s="92">
        <f>IF(Επιχειρήσεις!$P52=1,1,0)</f>
        <v>0</v>
      </c>
      <c r="AG48" s="91">
        <f t="shared" si="44"/>
        <v>0</v>
      </c>
      <c r="AH48" s="93">
        <f>IF(Επιχειρήσεις!$Q52=1,1,0)</f>
        <v>1</v>
      </c>
      <c r="AI48" s="91">
        <f t="shared" si="45"/>
        <v>12</v>
      </c>
      <c r="AJ48" s="92">
        <f>IF(Επιχειρήσεις!$R52=1,1,0)</f>
        <v>1</v>
      </c>
      <c r="AK48" s="91">
        <f t="shared" si="46"/>
        <v>12</v>
      </c>
      <c r="AL48" s="90">
        <f>IF(Επιχειρήσεις!$M52=1,1,0)</f>
        <v>1</v>
      </c>
      <c r="AM48" s="91">
        <f t="shared" si="47"/>
        <v>4</v>
      </c>
      <c r="AN48" s="28"/>
      <c r="AO48" s="94">
        <f t="shared" si="48"/>
        <v>37</v>
      </c>
      <c r="AP48" s="166">
        <f t="shared" si="14"/>
        <v>1.0078997548351948E-2</v>
      </c>
      <c r="AS48" s="190">
        <f>+Επιχειρήσεις!U52</f>
        <v>15</v>
      </c>
      <c r="AT48" s="96">
        <f>+Επιχειρήσεις!V52</f>
        <v>1</v>
      </c>
      <c r="AU48" s="96">
        <f>+Επιχειρήσεις!W52</f>
        <v>0</v>
      </c>
      <c r="AV48" s="96">
        <f t="shared" si="50"/>
        <v>180</v>
      </c>
      <c r="AW48" s="96">
        <f t="shared" si="50"/>
        <v>180</v>
      </c>
      <c r="AX48" s="96">
        <f t="shared" si="50"/>
        <v>180</v>
      </c>
      <c r="AY48" s="96">
        <f>+AV48*Επιχειρήσεις!X52</f>
        <v>0</v>
      </c>
      <c r="AZ48" s="95">
        <f t="shared" si="19"/>
        <v>556</v>
      </c>
      <c r="BA48" s="191">
        <f t="shared" si="49"/>
        <v>1.8670248488918736E-2</v>
      </c>
      <c r="BD48" s="227">
        <f t="shared" si="20"/>
        <v>2.0307382698211479E-3</v>
      </c>
      <c r="BE48" s="144">
        <f>+ΥΠΟΛΟΓΙΣΜΟΙ!AP48</f>
        <v>1.0078997548351948E-2</v>
      </c>
      <c r="BF48" s="144">
        <f t="shared" si="21"/>
        <v>1.8670248488918736E-2</v>
      </c>
      <c r="BG48" s="144">
        <f t="shared" si="22"/>
        <v>1.025999476903061E-2</v>
      </c>
      <c r="BH48" s="216">
        <f t="shared" si="23"/>
        <v>541.73</v>
      </c>
      <c r="BJ48" s="215">
        <f t="shared" si="24"/>
        <v>2.0307382698211479E-3</v>
      </c>
      <c r="BK48" s="144">
        <f t="shared" si="25"/>
        <v>1.0078997548351948E-2</v>
      </c>
      <c r="BL48" s="144">
        <f t="shared" si="26"/>
        <v>6.0548679090865476E-3</v>
      </c>
      <c r="BM48" s="217">
        <f t="shared" si="27"/>
        <v>456.54</v>
      </c>
      <c r="BN48" s="144">
        <f t="shared" si="28"/>
        <v>1.8670248488918736E-2</v>
      </c>
      <c r="BO48" s="217">
        <f t="shared" si="29"/>
        <v>205.37</v>
      </c>
      <c r="BP48" s="216">
        <f t="shared" si="30"/>
        <v>661.91000000000008</v>
      </c>
      <c r="BR48" s="215">
        <f t="shared" si="31"/>
        <v>1.025999476903061E-2</v>
      </c>
      <c r="BS48" s="216">
        <f t="shared" si="32"/>
        <v>229.82</v>
      </c>
      <c r="BU48" s="222">
        <f t="shared" si="33"/>
        <v>771.55</v>
      </c>
      <c r="BV48" s="228">
        <f t="shared" si="34"/>
        <v>891.73</v>
      </c>
    </row>
    <row r="49" spans="1:74" x14ac:dyDescent="0.25">
      <c r="A49" s="77">
        <v>38</v>
      </c>
      <c r="B49" s="78" t="str">
        <f>+Επιχειρήσεις!B53</f>
        <v>Α</v>
      </c>
      <c r="C49" s="79">
        <f>+Επιχειρήσεις!C53</f>
        <v>1</v>
      </c>
      <c r="D49" s="80" t="str">
        <f>+Επιχειρήσεις!D53</f>
        <v>ΕΠΑΓΓΕΛΜΑΤΙΑΣ</v>
      </c>
      <c r="F49" s="81">
        <f>+Επιχειρήσεις!F53</f>
        <v>2</v>
      </c>
      <c r="H49" s="82">
        <f>IF(Επιχειρήσεις!H53&gt;1,1,0)</f>
        <v>1</v>
      </c>
      <c r="J49" s="143">
        <f>+Επιχειρήσεις!H53</f>
        <v>400</v>
      </c>
      <c r="K49" s="83">
        <f t="shared" si="35"/>
        <v>2800</v>
      </c>
      <c r="L49" s="84">
        <f t="shared" si="36"/>
        <v>6.8192091276088351E-4</v>
      </c>
      <c r="N49" s="97">
        <f>+Επιχειρήσεις!I53</f>
        <v>1</v>
      </c>
      <c r="O49" s="86">
        <f t="shared" si="37"/>
        <v>0.3</v>
      </c>
      <c r="P49" s="87">
        <f t="shared" si="38"/>
        <v>840</v>
      </c>
      <c r="Q49" s="88">
        <f>IF(Επιχειρήσεις!J53=1,(K49*$Q$10),0)</f>
        <v>0</v>
      </c>
      <c r="R49" s="87">
        <f>IF(Επιχειρήσεις!K53=1,(K49*$R$10),0)</f>
        <v>560</v>
      </c>
      <c r="S49" s="89">
        <f t="shared" si="16"/>
        <v>1400</v>
      </c>
      <c r="T49" s="144">
        <f t="shared" si="39"/>
        <v>7.7642636455547097E-4</v>
      </c>
      <c r="V49" s="145">
        <f t="shared" si="40"/>
        <v>4200</v>
      </c>
      <c r="W49" s="28"/>
      <c r="X49" s="180">
        <f t="shared" si="17"/>
        <v>7.1075839443740171E-4</v>
      </c>
      <c r="Z49" s="165">
        <f>IF(Επιχειρήσεις!$M53=1,1,0)</f>
        <v>1</v>
      </c>
      <c r="AA49" s="91">
        <f t="shared" si="41"/>
        <v>12</v>
      </c>
      <c r="AB49" s="92">
        <f>IF(Επιχειρήσεις!$N53=1,1,0)</f>
        <v>0</v>
      </c>
      <c r="AC49" s="91">
        <f t="shared" si="42"/>
        <v>0</v>
      </c>
      <c r="AD49" s="92">
        <f>IF(Επιχειρήσεις!$O53=1,1,0)</f>
        <v>0</v>
      </c>
      <c r="AE49" s="91">
        <f t="shared" si="43"/>
        <v>0</v>
      </c>
      <c r="AF49" s="92">
        <f>IF(Επιχειρήσεις!$P53=1,1,0)</f>
        <v>0</v>
      </c>
      <c r="AG49" s="91">
        <f t="shared" si="44"/>
        <v>0</v>
      </c>
      <c r="AH49" s="93">
        <f>IF(Επιχειρήσεις!$Q53=1,1,0)</f>
        <v>1</v>
      </c>
      <c r="AI49" s="91">
        <f t="shared" si="45"/>
        <v>0</v>
      </c>
      <c r="AJ49" s="92">
        <f>IF(Επιχειρήσεις!$R53=1,1,0)</f>
        <v>1</v>
      </c>
      <c r="AK49" s="91">
        <f t="shared" si="46"/>
        <v>0</v>
      </c>
      <c r="AL49" s="90">
        <f>IF(Επιχειρήσεις!$M53=1,1,0)</f>
        <v>1</v>
      </c>
      <c r="AM49" s="91">
        <f t="shared" si="47"/>
        <v>12</v>
      </c>
      <c r="AN49" s="28"/>
      <c r="AO49" s="94">
        <f t="shared" si="48"/>
        <v>29</v>
      </c>
      <c r="AP49" s="166">
        <f t="shared" si="14"/>
        <v>7.8997548351947694E-3</v>
      </c>
      <c r="AS49" s="190">
        <f>+Επιχειρήσεις!U53</f>
        <v>2</v>
      </c>
      <c r="AT49" s="96">
        <f>+Επιχειρήσεις!V53</f>
        <v>1</v>
      </c>
      <c r="AU49" s="96">
        <f>+Επιχειρήσεις!W53</f>
        <v>0</v>
      </c>
      <c r="AV49" s="96">
        <f t="shared" si="50"/>
        <v>24</v>
      </c>
      <c r="AW49" s="96">
        <f t="shared" si="50"/>
        <v>24</v>
      </c>
      <c r="AX49" s="96">
        <f t="shared" si="50"/>
        <v>24</v>
      </c>
      <c r="AY49" s="96">
        <f>+AV49*Επιχειρήσεις!X53</f>
        <v>0</v>
      </c>
      <c r="AZ49" s="95">
        <f t="shared" si="19"/>
        <v>75</v>
      </c>
      <c r="BA49" s="191">
        <f t="shared" si="49"/>
        <v>2.5184687709872396E-3</v>
      </c>
      <c r="BD49" s="227">
        <f t="shared" si="20"/>
        <v>7.1075839443740171E-4</v>
      </c>
      <c r="BE49" s="144">
        <f>+ΥΠΟΛΟΓΙΣΜΟΙ!AP49</f>
        <v>7.8997548351947694E-3</v>
      </c>
      <c r="BF49" s="144">
        <f t="shared" si="21"/>
        <v>2.5184687709872396E-3</v>
      </c>
      <c r="BG49" s="144">
        <f t="shared" si="22"/>
        <v>3.7096606668731366E-3</v>
      </c>
      <c r="BH49" s="216">
        <f t="shared" si="23"/>
        <v>195.87</v>
      </c>
      <c r="BJ49" s="215">
        <f t="shared" si="24"/>
        <v>7.1075839443740171E-4</v>
      </c>
      <c r="BK49" s="144">
        <f t="shared" si="25"/>
        <v>7.8997548351947694E-3</v>
      </c>
      <c r="BL49" s="144">
        <f t="shared" si="26"/>
        <v>4.3052566148160856E-3</v>
      </c>
      <c r="BM49" s="217">
        <f t="shared" si="27"/>
        <v>324.62</v>
      </c>
      <c r="BN49" s="144">
        <f t="shared" si="28"/>
        <v>2.5184687709872396E-3</v>
      </c>
      <c r="BO49" s="217">
        <f t="shared" si="29"/>
        <v>27.7</v>
      </c>
      <c r="BP49" s="216">
        <f t="shared" si="30"/>
        <v>352.32</v>
      </c>
      <c r="BR49" s="215">
        <f t="shared" si="31"/>
        <v>3.7096606668731366E-3</v>
      </c>
      <c r="BS49" s="216">
        <f t="shared" si="32"/>
        <v>83.1</v>
      </c>
      <c r="BU49" s="222">
        <f t="shared" si="33"/>
        <v>278.97000000000003</v>
      </c>
      <c r="BV49" s="228">
        <f t="shared" si="34"/>
        <v>435.41999999999996</v>
      </c>
    </row>
    <row r="50" spans="1:74" x14ac:dyDescent="0.25">
      <c r="A50" s="77">
        <v>39</v>
      </c>
      <c r="B50" s="78" t="str">
        <f>+Επιχειρήσεις!B54</f>
        <v>Α</v>
      </c>
      <c r="C50" s="79">
        <f>+Επιχειρήσεις!C54</f>
        <v>1</v>
      </c>
      <c r="D50" s="80" t="str">
        <f>+Επιχειρήσεις!D54</f>
        <v>ΕΠΑΓΓΕΛΜΑΤΙΑΣ</v>
      </c>
      <c r="F50" s="81">
        <f>+Επιχειρήσεις!F54</f>
        <v>2</v>
      </c>
      <c r="H50" s="82">
        <f>IF(Επιχειρήσεις!H54&gt;1,1,0)</f>
        <v>1</v>
      </c>
      <c r="J50" s="143">
        <f>+Επιχειρήσεις!H54</f>
        <v>500</v>
      </c>
      <c r="K50" s="83">
        <f t="shared" si="35"/>
        <v>3500</v>
      </c>
      <c r="L50" s="84">
        <f t="shared" si="36"/>
        <v>8.5240114095110433E-4</v>
      </c>
      <c r="N50" s="97">
        <f>+Επιχειρήσεις!I54</f>
        <v>0</v>
      </c>
      <c r="O50" s="86">
        <f t="shared" si="37"/>
        <v>0</v>
      </c>
      <c r="P50" s="87">
        <f t="shared" si="38"/>
        <v>0</v>
      </c>
      <c r="Q50" s="88">
        <f>IF(Επιχειρήσεις!J54=1,(K50*$Q$10),0)</f>
        <v>700</v>
      </c>
      <c r="R50" s="87">
        <f>IF(Επιχειρήσεις!K54=1,(K50*$R$10),0)</f>
        <v>700</v>
      </c>
      <c r="S50" s="89">
        <f t="shared" si="16"/>
        <v>1400</v>
      </c>
      <c r="T50" s="144">
        <f t="shared" si="39"/>
        <v>7.7642636455547097E-4</v>
      </c>
      <c r="V50" s="145">
        <f t="shared" si="40"/>
        <v>4900</v>
      </c>
      <c r="W50" s="28"/>
      <c r="X50" s="180">
        <f t="shared" si="17"/>
        <v>8.2921812684363537E-4</v>
      </c>
      <c r="Z50" s="165">
        <f>IF(Επιχειρήσεις!$M54=1,1,0)</f>
        <v>1</v>
      </c>
      <c r="AA50" s="91">
        <f t="shared" si="41"/>
        <v>12</v>
      </c>
      <c r="AB50" s="92">
        <f>IF(Επιχειρήσεις!$N54=1,1,0)</f>
        <v>0</v>
      </c>
      <c r="AC50" s="91">
        <f t="shared" si="42"/>
        <v>0</v>
      </c>
      <c r="AD50" s="92">
        <f>IF(Επιχειρήσεις!$O54=1,1,0)</f>
        <v>0</v>
      </c>
      <c r="AE50" s="91">
        <f t="shared" si="43"/>
        <v>0</v>
      </c>
      <c r="AF50" s="92">
        <f>IF(Επιχειρήσεις!$P54=1,1,0)</f>
        <v>0</v>
      </c>
      <c r="AG50" s="91">
        <f t="shared" si="44"/>
        <v>0</v>
      </c>
      <c r="AH50" s="93">
        <f>IF(Επιχειρήσεις!$Q54=1,1,0)</f>
        <v>1</v>
      </c>
      <c r="AI50" s="91">
        <f t="shared" si="45"/>
        <v>0</v>
      </c>
      <c r="AJ50" s="92">
        <f>IF(Επιχειρήσεις!$R54=1,1,0)</f>
        <v>1</v>
      </c>
      <c r="AK50" s="91">
        <f t="shared" si="46"/>
        <v>0</v>
      </c>
      <c r="AL50" s="90">
        <f>IF(Επιχειρήσεις!$M54=1,1,0)</f>
        <v>1</v>
      </c>
      <c r="AM50" s="91">
        <f t="shared" si="47"/>
        <v>12</v>
      </c>
      <c r="AN50" s="28"/>
      <c r="AO50" s="94">
        <f t="shared" si="48"/>
        <v>29</v>
      </c>
      <c r="AP50" s="166">
        <f t="shared" si="14"/>
        <v>7.8997548351947694E-3</v>
      </c>
      <c r="AS50" s="190">
        <f>+Επιχειρήσεις!U54</f>
        <v>1</v>
      </c>
      <c r="AT50" s="96">
        <f>+Επιχειρήσεις!V54</f>
        <v>1</v>
      </c>
      <c r="AU50" s="96">
        <f>+Επιχειρήσεις!W54</f>
        <v>0</v>
      </c>
      <c r="AV50" s="96">
        <f t="shared" si="50"/>
        <v>12</v>
      </c>
      <c r="AW50" s="96">
        <f t="shared" si="50"/>
        <v>12</v>
      </c>
      <c r="AX50" s="96">
        <f t="shared" si="50"/>
        <v>12</v>
      </c>
      <c r="AY50" s="96">
        <f>+AV50*Επιχειρήσεις!X54</f>
        <v>0</v>
      </c>
      <c r="AZ50" s="95">
        <f t="shared" si="19"/>
        <v>38</v>
      </c>
      <c r="BA50" s="191">
        <f t="shared" si="49"/>
        <v>1.2760241773002014E-3</v>
      </c>
      <c r="BD50" s="227">
        <f t="shared" si="20"/>
        <v>8.2921812684363537E-4</v>
      </c>
      <c r="BE50" s="144">
        <f>+ΥΠΟΛΟΓΙΣΜΟΙ!AP50</f>
        <v>7.8997548351947694E-3</v>
      </c>
      <c r="BF50" s="144">
        <f t="shared" si="21"/>
        <v>1.2760241773002014E-3</v>
      </c>
      <c r="BG50" s="144">
        <f t="shared" si="22"/>
        <v>3.3349990464462023E-3</v>
      </c>
      <c r="BH50" s="216">
        <f t="shared" si="23"/>
        <v>176.09</v>
      </c>
      <c r="BJ50" s="215">
        <f t="shared" si="24"/>
        <v>8.2921812684363537E-4</v>
      </c>
      <c r="BK50" s="144">
        <f t="shared" si="25"/>
        <v>7.8997548351947694E-3</v>
      </c>
      <c r="BL50" s="144">
        <f t="shared" si="26"/>
        <v>4.3644864810192027E-3</v>
      </c>
      <c r="BM50" s="217">
        <f t="shared" si="27"/>
        <v>329.08</v>
      </c>
      <c r="BN50" s="144">
        <f t="shared" si="28"/>
        <v>1.2760241773002014E-3</v>
      </c>
      <c r="BO50" s="217">
        <f t="shared" si="29"/>
        <v>14.04</v>
      </c>
      <c r="BP50" s="216">
        <f t="shared" si="30"/>
        <v>343.12</v>
      </c>
      <c r="BR50" s="215">
        <f t="shared" si="31"/>
        <v>3.3349990464462023E-3</v>
      </c>
      <c r="BS50" s="216">
        <f t="shared" si="32"/>
        <v>74.7</v>
      </c>
      <c r="BU50" s="222">
        <f t="shared" si="33"/>
        <v>250.79000000000002</v>
      </c>
      <c r="BV50" s="228">
        <f t="shared" si="34"/>
        <v>417.82</v>
      </c>
    </row>
    <row r="51" spans="1:74" x14ac:dyDescent="0.25">
      <c r="A51" s="77">
        <v>40</v>
      </c>
      <c r="B51" s="78" t="str">
        <f>+Επιχειρήσεις!B55</f>
        <v>Α</v>
      </c>
      <c r="C51" s="79">
        <f>+Επιχειρήσεις!C55</f>
        <v>1</v>
      </c>
      <c r="D51" s="80" t="str">
        <f>+Επιχειρήσεις!D55</f>
        <v>ΕΠΑΓΓΕΛΜΑΤΙΑΣ</v>
      </c>
      <c r="F51" s="81">
        <f>+Επιχειρήσεις!F55</f>
        <v>1</v>
      </c>
      <c r="H51" s="82">
        <f>IF(Επιχειρήσεις!H55&gt;1,1,0)</f>
        <v>1</v>
      </c>
      <c r="J51" s="143">
        <f>+Επιχειρήσεις!H55</f>
        <v>800</v>
      </c>
      <c r="K51" s="83">
        <f t="shared" si="35"/>
        <v>1600</v>
      </c>
      <c r="L51" s="84">
        <f t="shared" si="36"/>
        <v>3.8966909300621914E-4</v>
      </c>
      <c r="N51" s="97">
        <f>+Επιχειρήσεις!I55</f>
        <v>1</v>
      </c>
      <c r="O51" s="86">
        <f t="shared" si="37"/>
        <v>0.3</v>
      </c>
      <c r="P51" s="87">
        <f t="shared" si="38"/>
        <v>480</v>
      </c>
      <c r="Q51" s="88">
        <f>IF(Επιχειρήσεις!J55=1,(K51*$Q$10),0)</f>
        <v>320</v>
      </c>
      <c r="R51" s="87">
        <f>IF(Επιχειρήσεις!K55=1,(K51*$R$10),0)</f>
        <v>320</v>
      </c>
      <c r="S51" s="89">
        <f t="shared" si="16"/>
        <v>1120</v>
      </c>
      <c r="T51" s="144">
        <f t="shared" si="39"/>
        <v>6.2114109164437673E-4</v>
      </c>
      <c r="V51" s="145">
        <f t="shared" si="40"/>
        <v>2720</v>
      </c>
      <c r="W51" s="28"/>
      <c r="X51" s="180">
        <f t="shared" si="17"/>
        <v>4.6030067449279351E-4</v>
      </c>
      <c r="Z51" s="165">
        <f>IF(Επιχειρήσεις!$M55=1,1,0)</f>
        <v>1</v>
      </c>
      <c r="AA51" s="91">
        <f t="shared" si="41"/>
        <v>4</v>
      </c>
      <c r="AB51" s="92">
        <f>IF(Επιχειρήσεις!$N55=1,1,0)</f>
        <v>0</v>
      </c>
      <c r="AC51" s="91">
        <f t="shared" si="42"/>
        <v>0</v>
      </c>
      <c r="AD51" s="92">
        <f>IF(Επιχειρήσεις!$O55=1,1,0)</f>
        <v>0</v>
      </c>
      <c r="AE51" s="91">
        <f t="shared" si="43"/>
        <v>0</v>
      </c>
      <c r="AF51" s="92">
        <f>IF(Επιχειρήσεις!$P55=1,1,0)</f>
        <v>0</v>
      </c>
      <c r="AG51" s="91">
        <f t="shared" si="44"/>
        <v>0</v>
      </c>
      <c r="AH51" s="93">
        <f>IF(Επιχειρήσεις!$Q55=1,1,0)</f>
        <v>0</v>
      </c>
      <c r="AI51" s="91">
        <f t="shared" si="45"/>
        <v>0</v>
      </c>
      <c r="AJ51" s="92">
        <f>IF(Επιχειρήσεις!$R55=1,1,0)</f>
        <v>1</v>
      </c>
      <c r="AK51" s="91">
        <f t="shared" si="46"/>
        <v>12</v>
      </c>
      <c r="AL51" s="90">
        <f>IF(Επιχειρήσεις!$M55=1,1,0)</f>
        <v>1</v>
      </c>
      <c r="AM51" s="91">
        <f t="shared" si="47"/>
        <v>4</v>
      </c>
      <c r="AN51" s="28"/>
      <c r="AO51" s="94">
        <f t="shared" si="48"/>
        <v>24</v>
      </c>
      <c r="AP51" s="166">
        <f t="shared" si="14"/>
        <v>6.5377281394715337E-3</v>
      </c>
      <c r="AS51" s="190">
        <f>+Επιχειρήσεις!U55</f>
        <v>1</v>
      </c>
      <c r="AT51" s="96">
        <f>+Επιχειρήσεις!V55</f>
        <v>1</v>
      </c>
      <c r="AU51" s="96">
        <f>+Επιχειρήσεις!W55</f>
        <v>0</v>
      </c>
      <c r="AV51" s="96">
        <f t="shared" si="50"/>
        <v>12</v>
      </c>
      <c r="AW51" s="96">
        <f t="shared" si="50"/>
        <v>12</v>
      </c>
      <c r="AX51" s="96">
        <f t="shared" si="50"/>
        <v>12</v>
      </c>
      <c r="AY51" s="96">
        <f>+AV51*Επιχειρήσεις!X55</f>
        <v>0</v>
      </c>
      <c r="AZ51" s="95">
        <f t="shared" si="19"/>
        <v>38</v>
      </c>
      <c r="BA51" s="191">
        <f t="shared" si="49"/>
        <v>1.2760241773002014E-3</v>
      </c>
      <c r="BD51" s="227">
        <f t="shared" si="20"/>
        <v>4.6030067449279351E-4</v>
      </c>
      <c r="BE51" s="144">
        <f>+ΥΠΟΛΟΓΙΣΜΟΙ!AP51</f>
        <v>6.5377281394715337E-3</v>
      </c>
      <c r="BF51" s="144">
        <f t="shared" si="21"/>
        <v>1.2760241773002014E-3</v>
      </c>
      <c r="BG51" s="144">
        <f t="shared" si="22"/>
        <v>2.7580176637548429E-3</v>
      </c>
      <c r="BH51" s="216">
        <f t="shared" si="23"/>
        <v>145.62</v>
      </c>
      <c r="BJ51" s="215">
        <f t="shared" si="24"/>
        <v>4.6030067449279351E-4</v>
      </c>
      <c r="BK51" s="144">
        <f t="shared" si="25"/>
        <v>6.5377281394715337E-3</v>
      </c>
      <c r="BL51" s="144">
        <f t="shared" si="26"/>
        <v>3.4990144069821636E-3</v>
      </c>
      <c r="BM51" s="217">
        <f t="shared" si="27"/>
        <v>263.83</v>
      </c>
      <c r="BN51" s="144">
        <f t="shared" si="28"/>
        <v>1.2760241773002014E-3</v>
      </c>
      <c r="BO51" s="217">
        <f t="shared" si="29"/>
        <v>14.04</v>
      </c>
      <c r="BP51" s="216">
        <f t="shared" si="30"/>
        <v>277.87</v>
      </c>
      <c r="BR51" s="215">
        <f t="shared" si="31"/>
        <v>2.7580176637548429E-3</v>
      </c>
      <c r="BS51" s="216">
        <f t="shared" si="32"/>
        <v>61.78</v>
      </c>
      <c r="BU51" s="222">
        <f t="shared" si="33"/>
        <v>207.4</v>
      </c>
      <c r="BV51" s="228">
        <f t="shared" si="34"/>
        <v>339.65</v>
      </c>
    </row>
    <row r="52" spans="1:74" x14ac:dyDescent="0.25">
      <c r="A52" s="77">
        <v>41</v>
      </c>
      <c r="B52" s="78" t="str">
        <f>+Επιχειρήσεις!B56</f>
        <v>Α</v>
      </c>
      <c r="C52" s="79">
        <f>+Επιχειρήσεις!C56</f>
        <v>1</v>
      </c>
      <c r="D52" s="80" t="str">
        <f>+Επιχειρήσεις!D56</f>
        <v>ΕΠΑΓΓΕΛΜΑΤΙΑΣ</v>
      </c>
      <c r="F52" s="81">
        <f>+Επιχειρήσεις!F56</f>
        <v>1</v>
      </c>
      <c r="H52" s="82">
        <f>IF(Επιχειρήσεις!H56&gt;1,1,0)</f>
        <v>1</v>
      </c>
      <c r="J52" s="143">
        <f>+Επιχειρήσεις!H56</f>
        <v>1800</v>
      </c>
      <c r="K52" s="83">
        <f t="shared" si="35"/>
        <v>3600</v>
      </c>
      <c r="L52" s="84">
        <f t="shared" si="36"/>
        <v>8.7675545926399305E-4</v>
      </c>
      <c r="N52" s="97">
        <f>+Επιχειρήσεις!I56</f>
        <v>1</v>
      </c>
      <c r="O52" s="86">
        <f t="shared" si="37"/>
        <v>0.3</v>
      </c>
      <c r="P52" s="87">
        <f t="shared" si="38"/>
        <v>1080</v>
      </c>
      <c r="Q52" s="88">
        <f>IF(Επιχειρήσεις!J56=1,(K52*$Q$10),0)</f>
        <v>720</v>
      </c>
      <c r="R52" s="87">
        <f>IF(Επιχειρήσεις!K56=1,(K52*$R$10),0)</f>
        <v>720</v>
      </c>
      <c r="S52" s="89">
        <f t="shared" si="16"/>
        <v>2520</v>
      </c>
      <c r="T52" s="144">
        <f t="shared" si="39"/>
        <v>1.3975674561998478E-3</v>
      </c>
      <c r="V52" s="145">
        <f t="shared" si="40"/>
        <v>6120</v>
      </c>
      <c r="W52" s="28"/>
      <c r="X52" s="180">
        <f t="shared" si="17"/>
        <v>1.0356765176087854E-3</v>
      </c>
      <c r="Z52" s="165">
        <f>IF(Επιχειρήσεις!$M56=1,1,0)</f>
        <v>1</v>
      </c>
      <c r="AA52" s="91">
        <f t="shared" si="41"/>
        <v>4</v>
      </c>
      <c r="AB52" s="92">
        <f>IF(Επιχειρήσεις!$N56=1,1,0)</f>
        <v>0</v>
      </c>
      <c r="AC52" s="91">
        <f t="shared" si="42"/>
        <v>0</v>
      </c>
      <c r="AD52" s="92">
        <f>IF(Επιχειρήσεις!$O56=1,1,0)</f>
        <v>0</v>
      </c>
      <c r="AE52" s="91">
        <f t="shared" si="43"/>
        <v>0</v>
      </c>
      <c r="AF52" s="92">
        <f>IF(Επιχειρήσεις!$P56=1,1,0)</f>
        <v>0</v>
      </c>
      <c r="AG52" s="91">
        <f t="shared" si="44"/>
        <v>0</v>
      </c>
      <c r="AH52" s="93">
        <f>IF(Επιχειρήσεις!$Q56=1,1,0)</f>
        <v>0</v>
      </c>
      <c r="AI52" s="91">
        <f t="shared" si="45"/>
        <v>0</v>
      </c>
      <c r="AJ52" s="92">
        <f>IF(Επιχειρήσεις!$R56=1,1,0)</f>
        <v>1</v>
      </c>
      <c r="AK52" s="91">
        <f t="shared" si="46"/>
        <v>12</v>
      </c>
      <c r="AL52" s="90">
        <f>IF(Επιχειρήσεις!$M56=1,1,0)</f>
        <v>1</v>
      </c>
      <c r="AM52" s="91">
        <f t="shared" si="47"/>
        <v>4</v>
      </c>
      <c r="AN52" s="28"/>
      <c r="AO52" s="94">
        <f t="shared" si="48"/>
        <v>24</v>
      </c>
      <c r="AP52" s="166">
        <f t="shared" si="14"/>
        <v>6.5377281394715337E-3</v>
      </c>
      <c r="AS52" s="190">
        <f>+Επιχειρήσεις!U56</f>
        <v>10</v>
      </c>
      <c r="AT52" s="96">
        <f>+Επιχειρήσεις!V56</f>
        <v>1</v>
      </c>
      <c r="AU52" s="96">
        <f>+Επιχειρήσεις!W56</f>
        <v>0</v>
      </c>
      <c r="AV52" s="96">
        <f t="shared" si="50"/>
        <v>120</v>
      </c>
      <c r="AW52" s="96">
        <f t="shared" si="50"/>
        <v>120</v>
      </c>
      <c r="AX52" s="96">
        <f t="shared" si="50"/>
        <v>120</v>
      </c>
      <c r="AY52" s="96">
        <f>+AV52*Επιχειρήσεις!X56</f>
        <v>0</v>
      </c>
      <c r="AZ52" s="95">
        <f t="shared" si="19"/>
        <v>371</v>
      </c>
      <c r="BA52" s="191">
        <f t="shared" si="49"/>
        <v>1.2458025520483546E-2</v>
      </c>
      <c r="BD52" s="227">
        <f t="shared" si="20"/>
        <v>1.0356765176087854E-3</v>
      </c>
      <c r="BE52" s="144">
        <f>+ΥΠΟΛΟΓΙΣΜΟΙ!AP52</f>
        <v>6.5377281394715337E-3</v>
      </c>
      <c r="BF52" s="144">
        <f t="shared" si="21"/>
        <v>1.2458025520483546E-2</v>
      </c>
      <c r="BG52" s="144">
        <f t="shared" si="22"/>
        <v>6.6771433925212889E-3</v>
      </c>
      <c r="BH52" s="216">
        <f t="shared" si="23"/>
        <v>352.55</v>
      </c>
      <c r="BJ52" s="215">
        <f t="shared" si="24"/>
        <v>1.0356765176087854E-3</v>
      </c>
      <c r="BK52" s="144">
        <f t="shared" si="25"/>
        <v>6.5377281394715337E-3</v>
      </c>
      <c r="BL52" s="144">
        <f t="shared" si="26"/>
        <v>3.7867023285401598E-3</v>
      </c>
      <c r="BM52" s="217">
        <f t="shared" si="27"/>
        <v>285.52</v>
      </c>
      <c r="BN52" s="144">
        <f t="shared" si="28"/>
        <v>1.2458025520483546E-2</v>
      </c>
      <c r="BO52" s="217">
        <f t="shared" si="29"/>
        <v>137.04</v>
      </c>
      <c r="BP52" s="216">
        <f t="shared" si="30"/>
        <v>422.55999999999995</v>
      </c>
      <c r="BR52" s="215">
        <f t="shared" si="31"/>
        <v>6.6771433925212889E-3</v>
      </c>
      <c r="BS52" s="216">
        <f t="shared" si="32"/>
        <v>149.57</v>
      </c>
      <c r="BU52" s="222">
        <f t="shared" si="33"/>
        <v>502.12</v>
      </c>
      <c r="BV52" s="228">
        <f t="shared" si="34"/>
        <v>572.12999999999988</v>
      </c>
    </row>
    <row r="53" spans="1:74" x14ac:dyDescent="0.25">
      <c r="A53" s="77">
        <v>42</v>
      </c>
      <c r="B53" s="78" t="str">
        <f>+Επιχειρήσεις!B57</f>
        <v>Α</v>
      </c>
      <c r="C53" s="79">
        <f>+Επιχειρήσεις!C57</f>
        <v>1</v>
      </c>
      <c r="D53" s="80" t="str">
        <f>+Επιχειρήσεις!D57</f>
        <v>ΕΠΑΓΓΕΛΜΑΤΙΑΣ</v>
      </c>
      <c r="F53" s="81">
        <f>+Επιχειρήσεις!F57</f>
        <v>1</v>
      </c>
      <c r="H53" s="82">
        <f>IF(Επιχειρήσεις!H57&gt;1,1,0)</f>
        <v>1</v>
      </c>
      <c r="J53" s="143">
        <f>+Επιχειρήσεις!H57</f>
        <v>4000</v>
      </c>
      <c r="K53" s="83">
        <f t="shared" si="35"/>
        <v>8000</v>
      </c>
      <c r="L53" s="84">
        <f t="shared" si="36"/>
        <v>1.9483454650310956E-3</v>
      </c>
      <c r="N53" s="97">
        <f>+Επιχειρήσεις!I57</f>
        <v>1</v>
      </c>
      <c r="O53" s="86">
        <f t="shared" si="37"/>
        <v>0.3</v>
      </c>
      <c r="P53" s="87">
        <f t="shared" si="38"/>
        <v>2400</v>
      </c>
      <c r="Q53" s="88">
        <f>IF(Επιχειρήσεις!J57=1,(K53*$Q$10),0)</f>
        <v>0</v>
      </c>
      <c r="R53" s="87">
        <f>IF(Επιχειρήσεις!K57=1,(K53*$R$10),0)</f>
        <v>1600</v>
      </c>
      <c r="S53" s="89">
        <f t="shared" si="16"/>
        <v>4000</v>
      </c>
      <c r="T53" s="144">
        <f t="shared" si="39"/>
        <v>2.21836104158706E-3</v>
      </c>
      <c r="V53" s="145">
        <f t="shared" si="40"/>
        <v>12000</v>
      </c>
      <c r="W53" s="28"/>
      <c r="X53" s="180">
        <f t="shared" si="17"/>
        <v>2.0307382698211479E-3</v>
      </c>
      <c r="Z53" s="165">
        <f>IF(Επιχειρήσεις!$M57=1,1,0)</f>
        <v>1</v>
      </c>
      <c r="AA53" s="91">
        <f t="shared" si="41"/>
        <v>4</v>
      </c>
      <c r="AB53" s="92">
        <f>IF(Επιχειρήσεις!$N57=1,1,0)</f>
        <v>0</v>
      </c>
      <c r="AC53" s="91">
        <f t="shared" si="42"/>
        <v>0</v>
      </c>
      <c r="AD53" s="92">
        <f>IF(Επιχειρήσεις!$O57=1,1,0)</f>
        <v>0</v>
      </c>
      <c r="AE53" s="91">
        <f t="shared" si="43"/>
        <v>0</v>
      </c>
      <c r="AF53" s="92">
        <f>IF(Επιχειρήσεις!$P57=1,1,0)</f>
        <v>0</v>
      </c>
      <c r="AG53" s="91">
        <f t="shared" si="44"/>
        <v>0</v>
      </c>
      <c r="AH53" s="93">
        <f>IF(Επιχειρήσεις!$Q57=1,1,0)</f>
        <v>0</v>
      </c>
      <c r="AI53" s="91">
        <f t="shared" si="45"/>
        <v>0</v>
      </c>
      <c r="AJ53" s="92">
        <f>IF(Επιχειρήσεις!$R57=1,1,0)</f>
        <v>1</v>
      </c>
      <c r="AK53" s="91">
        <f t="shared" si="46"/>
        <v>12</v>
      </c>
      <c r="AL53" s="90">
        <f>IF(Επιχειρήσεις!$M57=1,1,0)</f>
        <v>1</v>
      </c>
      <c r="AM53" s="91">
        <f t="shared" si="47"/>
        <v>4</v>
      </c>
      <c r="AN53" s="28"/>
      <c r="AO53" s="94">
        <f t="shared" si="48"/>
        <v>24</v>
      </c>
      <c r="AP53" s="166">
        <f t="shared" si="14"/>
        <v>6.5377281394715337E-3</v>
      </c>
      <c r="AS53" s="190">
        <f>+Επιχειρήσεις!U57</f>
        <v>5</v>
      </c>
      <c r="AT53" s="96">
        <f>+Επιχειρήσεις!V57</f>
        <v>1</v>
      </c>
      <c r="AU53" s="96">
        <f>+Επιχειρήσεις!W57</f>
        <v>0</v>
      </c>
      <c r="AV53" s="96">
        <f t="shared" si="50"/>
        <v>60</v>
      </c>
      <c r="AW53" s="96">
        <f t="shared" si="50"/>
        <v>60</v>
      </c>
      <c r="AX53" s="96">
        <f t="shared" si="50"/>
        <v>60</v>
      </c>
      <c r="AY53" s="96">
        <f>+AV53*Επιχειρήσεις!X57</f>
        <v>0</v>
      </c>
      <c r="AZ53" s="95">
        <f t="shared" si="19"/>
        <v>186</v>
      </c>
      <c r="BA53" s="191">
        <f t="shared" si="49"/>
        <v>6.2458025520483549E-3</v>
      </c>
      <c r="BD53" s="227">
        <f t="shared" si="20"/>
        <v>2.0307382698211479E-3</v>
      </c>
      <c r="BE53" s="144">
        <f>+ΥΠΟΛΟΓΙΣΜΟΙ!AP53</f>
        <v>6.5377281394715337E-3</v>
      </c>
      <c r="BF53" s="144">
        <f t="shared" si="21"/>
        <v>6.2458025520483549E-3</v>
      </c>
      <c r="BG53" s="144">
        <f t="shared" si="22"/>
        <v>4.9380896537803455E-3</v>
      </c>
      <c r="BH53" s="216">
        <f t="shared" si="23"/>
        <v>260.73</v>
      </c>
      <c r="BJ53" s="215">
        <f t="shared" si="24"/>
        <v>2.0307382698211479E-3</v>
      </c>
      <c r="BK53" s="144">
        <f t="shared" si="25"/>
        <v>6.5377281394715337E-3</v>
      </c>
      <c r="BL53" s="144">
        <f t="shared" si="26"/>
        <v>4.2842332046463408E-3</v>
      </c>
      <c r="BM53" s="217">
        <f t="shared" si="27"/>
        <v>323.02999999999997</v>
      </c>
      <c r="BN53" s="144">
        <f t="shared" si="28"/>
        <v>6.2458025520483549E-3</v>
      </c>
      <c r="BO53" s="217">
        <f t="shared" si="29"/>
        <v>68.7</v>
      </c>
      <c r="BP53" s="216">
        <f t="shared" si="30"/>
        <v>391.72999999999996</v>
      </c>
      <c r="BR53" s="215">
        <f t="shared" si="31"/>
        <v>4.9380896537803455E-3</v>
      </c>
      <c r="BS53" s="216">
        <f t="shared" si="32"/>
        <v>110.61</v>
      </c>
      <c r="BU53" s="222">
        <f t="shared" si="33"/>
        <v>371.34000000000003</v>
      </c>
      <c r="BV53" s="228">
        <f t="shared" si="34"/>
        <v>502.34</v>
      </c>
    </row>
    <row r="54" spans="1:74" x14ac:dyDescent="0.25">
      <c r="A54" s="77">
        <v>43</v>
      </c>
      <c r="B54" s="78" t="str">
        <f>+Επιχειρήσεις!B58</f>
        <v>Α</v>
      </c>
      <c r="C54" s="79">
        <f>+Επιχειρήσεις!C58</f>
        <v>1</v>
      </c>
      <c r="D54" s="80" t="str">
        <f>+Επιχειρήσεις!D58</f>
        <v>ΕΠΑΓΓΕΛΜΑΤΙΑΣ</v>
      </c>
      <c r="F54" s="81">
        <f>+Επιχειρήσεις!F58</f>
        <v>1</v>
      </c>
      <c r="H54" s="82">
        <f>IF(Επιχειρήσεις!H58&gt;1,1,0)</f>
        <v>1</v>
      </c>
      <c r="J54" s="143">
        <f>+Επιχειρήσεις!H58</f>
        <v>2500</v>
      </c>
      <c r="K54" s="83">
        <f t="shared" si="35"/>
        <v>5000</v>
      </c>
      <c r="L54" s="84">
        <f t="shared" si="36"/>
        <v>1.2177159156444347E-3</v>
      </c>
      <c r="N54" s="97">
        <f>+Επιχειρήσεις!I58</f>
        <v>2</v>
      </c>
      <c r="O54" s="86">
        <f t="shared" si="37"/>
        <v>0.6</v>
      </c>
      <c r="P54" s="87">
        <f t="shared" si="38"/>
        <v>3000</v>
      </c>
      <c r="Q54" s="88">
        <f>IF(Επιχειρήσεις!J58=1,(K54*$Q$10),0)</f>
        <v>1000</v>
      </c>
      <c r="R54" s="87">
        <f>IF(Επιχειρήσεις!K58=1,(K54*$R$10),0)</f>
        <v>1000</v>
      </c>
      <c r="S54" s="89">
        <f t="shared" si="16"/>
        <v>5000</v>
      </c>
      <c r="T54" s="144">
        <f t="shared" si="39"/>
        <v>2.7729513019838247E-3</v>
      </c>
      <c r="V54" s="145">
        <f t="shared" si="40"/>
        <v>10000</v>
      </c>
      <c r="W54" s="28"/>
      <c r="X54" s="180">
        <f t="shared" si="17"/>
        <v>1.6922818915176231E-3</v>
      </c>
      <c r="Z54" s="165">
        <f>IF(Επιχειρήσεις!$M58=1,1,0)</f>
        <v>1</v>
      </c>
      <c r="AA54" s="91">
        <f t="shared" si="41"/>
        <v>4</v>
      </c>
      <c r="AB54" s="92">
        <f>IF(Επιχειρήσεις!$N58=1,1,0)</f>
        <v>1</v>
      </c>
      <c r="AC54" s="91">
        <f t="shared" si="42"/>
        <v>12</v>
      </c>
      <c r="AD54" s="92">
        <f>IF(Επιχειρήσεις!$O58=1,1,0)</f>
        <v>1</v>
      </c>
      <c r="AE54" s="91">
        <f t="shared" si="43"/>
        <v>4</v>
      </c>
      <c r="AF54" s="92">
        <f>IF(Επιχειρήσεις!$P58=1,1,0)</f>
        <v>0</v>
      </c>
      <c r="AG54" s="91">
        <f t="shared" si="44"/>
        <v>0</v>
      </c>
      <c r="AH54" s="93">
        <f>IF(Επιχειρήσεις!$Q58=1,1,0)</f>
        <v>0</v>
      </c>
      <c r="AI54" s="91">
        <f t="shared" si="45"/>
        <v>0</v>
      </c>
      <c r="AJ54" s="92">
        <f>IF(Επιχειρήσεις!$R58=1,1,0)</f>
        <v>1</v>
      </c>
      <c r="AK54" s="91">
        <f t="shared" si="46"/>
        <v>12</v>
      </c>
      <c r="AL54" s="90">
        <f>IF(Επιχειρήσεις!$M58=1,1,0)</f>
        <v>1</v>
      </c>
      <c r="AM54" s="91">
        <f t="shared" si="47"/>
        <v>4</v>
      </c>
      <c r="AN54" s="28"/>
      <c r="AO54" s="94">
        <f t="shared" si="48"/>
        <v>42</v>
      </c>
      <c r="AP54" s="166">
        <f t="shared" si="14"/>
        <v>1.1441024244075185E-2</v>
      </c>
      <c r="AS54" s="190">
        <f>+Επιχειρήσεις!U58</f>
        <v>5</v>
      </c>
      <c r="AT54" s="96">
        <f>+Επιχειρήσεις!V58</f>
        <v>1</v>
      </c>
      <c r="AU54" s="96">
        <f>+Επιχειρήσεις!W58</f>
        <v>0</v>
      </c>
      <c r="AV54" s="96">
        <f t="shared" si="50"/>
        <v>60</v>
      </c>
      <c r="AW54" s="96">
        <f t="shared" si="50"/>
        <v>60</v>
      </c>
      <c r="AX54" s="96">
        <f t="shared" si="50"/>
        <v>60</v>
      </c>
      <c r="AY54" s="96">
        <f>+AV54*Επιχειρήσεις!X58</f>
        <v>0</v>
      </c>
      <c r="AZ54" s="95">
        <f t="shared" si="19"/>
        <v>186</v>
      </c>
      <c r="BA54" s="191">
        <f t="shared" si="49"/>
        <v>6.2458025520483549E-3</v>
      </c>
      <c r="BD54" s="227">
        <f t="shared" si="20"/>
        <v>1.6922818915176231E-3</v>
      </c>
      <c r="BE54" s="144">
        <f>+ΥΠΟΛΟΓΙΣΜΟΙ!AP54</f>
        <v>1.1441024244075185E-2</v>
      </c>
      <c r="BF54" s="144">
        <f t="shared" si="21"/>
        <v>6.2458025520483549E-3</v>
      </c>
      <c r="BG54" s="144">
        <f t="shared" si="22"/>
        <v>6.4597028958803884E-3</v>
      </c>
      <c r="BH54" s="216">
        <f t="shared" si="23"/>
        <v>341.07</v>
      </c>
      <c r="BJ54" s="215">
        <f t="shared" si="24"/>
        <v>1.6922818915176231E-3</v>
      </c>
      <c r="BK54" s="144">
        <f t="shared" si="25"/>
        <v>1.1441024244075185E-2</v>
      </c>
      <c r="BL54" s="144">
        <f t="shared" si="26"/>
        <v>6.5666530677964043E-3</v>
      </c>
      <c r="BM54" s="217">
        <f t="shared" si="27"/>
        <v>495.13</v>
      </c>
      <c r="BN54" s="144">
        <f t="shared" si="28"/>
        <v>6.2458025520483549E-3</v>
      </c>
      <c r="BO54" s="217">
        <f t="shared" si="29"/>
        <v>68.7</v>
      </c>
      <c r="BP54" s="216">
        <f t="shared" si="30"/>
        <v>563.83000000000004</v>
      </c>
      <c r="BR54" s="215">
        <f t="shared" si="31"/>
        <v>6.4597028958803884E-3</v>
      </c>
      <c r="BS54" s="216">
        <f t="shared" si="32"/>
        <v>144.69999999999999</v>
      </c>
      <c r="BU54" s="222">
        <f t="shared" si="33"/>
        <v>485.77</v>
      </c>
      <c r="BV54" s="228">
        <f t="shared" si="34"/>
        <v>708.53</v>
      </c>
    </row>
    <row r="55" spans="1:74" x14ac:dyDescent="0.25">
      <c r="A55" s="77">
        <v>44</v>
      </c>
      <c r="B55" s="78" t="str">
        <f>+Επιχειρήσεις!B59</f>
        <v>Α</v>
      </c>
      <c r="C55" s="79">
        <f>+Επιχειρήσεις!C59</f>
        <v>1</v>
      </c>
      <c r="D55" s="80" t="str">
        <f>+Επιχειρήσεις!D59</f>
        <v>ΕΠΑΓΓΕΛΜΑΤΙΑΣ</v>
      </c>
      <c r="F55" s="81">
        <f>+Επιχειρήσεις!F59</f>
        <v>2</v>
      </c>
      <c r="H55" s="82">
        <f>IF(Επιχειρήσεις!H59&gt;1,1,0)</f>
        <v>1</v>
      </c>
      <c r="J55" s="143">
        <f>+Επιχειρήσεις!H59</f>
        <v>250</v>
      </c>
      <c r="K55" s="83">
        <f t="shared" si="35"/>
        <v>1750</v>
      </c>
      <c r="L55" s="84">
        <f t="shared" si="36"/>
        <v>4.2620057047555217E-4</v>
      </c>
      <c r="N55" s="97">
        <f>+Επιχειρήσεις!I59</f>
        <v>1</v>
      </c>
      <c r="O55" s="86">
        <f t="shared" si="37"/>
        <v>0.3</v>
      </c>
      <c r="P55" s="87">
        <f t="shared" si="38"/>
        <v>525</v>
      </c>
      <c r="Q55" s="88">
        <f>IF(Επιχειρήσεις!J59=1,(K55*$Q$10),0)</f>
        <v>0</v>
      </c>
      <c r="R55" s="87">
        <f>IF(Επιχειρήσεις!K59=1,(K55*$R$10),0)</f>
        <v>350</v>
      </c>
      <c r="S55" s="89">
        <f t="shared" si="16"/>
        <v>875</v>
      </c>
      <c r="T55" s="144">
        <f t="shared" si="39"/>
        <v>4.8526647784716937E-4</v>
      </c>
      <c r="V55" s="145">
        <f t="shared" si="40"/>
        <v>2625</v>
      </c>
      <c r="W55" s="28"/>
      <c r="X55" s="180">
        <f t="shared" si="17"/>
        <v>4.4422399652337607E-4</v>
      </c>
      <c r="Z55" s="165">
        <f>IF(Επιχειρήσεις!$M59=1,1,0)</f>
        <v>1</v>
      </c>
      <c r="AA55" s="91">
        <f t="shared" si="41"/>
        <v>12</v>
      </c>
      <c r="AB55" s="92">
        <f>IF(Επιχειρήσεις!$N59=1,1,0)</f>
        <v>1</v>
      </c>
      <c r="AC55" s="91">
        <f t="shared" si="42"/>
        <v>0</v>
      </c>
      <c r="AD55" s="92">
        <f>IF(Επιχειρήσεις!$O59=1,1,0)</f>
        <v>1</v>
      </c>
      <c r="AE55" s="91">
        <f t="shared" si="43"/>
        <v>0</v>
      </c>
      <c r="AF55" s="92">
        <f>IF(Επιχειρήσεις!$P59=1,1,0)</f>
        <v>0</v>
      </c>
      <c r="AG55" s="91">
        <f t="shared" si="44"/>
        <v>0</v>
      </c>
      <c r="AH55" s="93">
        <f>IF(Επιχειρήσεις!$Q59=1,1,0)</f>
        <v>0</v>
      </c>
      <c r="AI55" s="91">
        <f t="shared" si="45"/>
        <v>0</v>
      </c>
      <c r="AJ55" s="92">
        <f>IF(Επιχειρήσεις!$R59=1,1,0)</f>
        <v>1</v>
      </c>
      <c r="AK55" s="91">
        <f t="shared" si="46"/>
        <v>0</v>
      </c>
      <c r="AL55" s="90">
        <f>IF(Επιχειρήσεις!$M59=1,1,0)</f>
        <v>1</v>
      </c>
      <c r="AM55" s="91">
        <f t="shared" si="47"/>
        <v>12</v>
      </c>
      <c r="AN55" s="28"/>
      <c r="AO55" s="94">
        <f t="shared" si="48"/>
        <v>30</v>
      </c>
      <c r="AP55" s="166">
        <f t="shared" si="14"/>
        <v>8.1721601743394174E-3</v>
      </c>
      <c r="AS55" s="190">
        <f>+Επιχειρήσεις!U59</f>
        <v>2</v>
      </c>
      <c r="AT55" s="96">
        <f>+Επιχειρήσεις!V59</f>
        <v>1</v>
      </c>
      <c r="AU55" s="96">
        <f>+Επιχειρήσεις!W59</f>
        <v>0</v>
      </c>
      <c r="AV55" s="96">
        <f t="shared" si="50"/>
        <v>24</v>
      </c>
      <c r="AW55" s="96">
        <f t="shared" si="50"/>
        <v>24</v>
      </c>
      <c r="AX55" s="96">
        <f t="shared" si="50"/>
        <v>24</v>
      </c>
      <c r="AY55" s="96">
        <f>+AV55*Επιχειρήσεις!X59</f>
        <v>0</v>
      </c>
      <c r="AZ55" s="95">
        <f t="shared" si="19"/>
        <v>75</v>
      </c>
      <c r="BA55" s="191">
        <f t="shared" si="49"/>
        <v>2.5184687709872396E-3</v>
      </c>
      <c r="BD55" s="227">
        <f t="shared" si="20"/>
        <v>4.4422399652337607E-4</v>
      </c>
      <c r="BE55" s="144">
        <f>+ΥΠΟΛΟΓΙΣΜΟΙ!AP55</f>
        <v>8.1721601743394174E-3</v>
      </c>
      <c r="BF55" s="144">
        <f t="shared" si="21"/>
        <v>2.5184687709872396E-3</v>
      </c>
      <c r="BG55" s="144">
        <f t="shared" si="22"/>
        <v>3.7116176472833441E-3</v>
      </c>
      <c r="BH55" s="216">
        <f t="shared" si="23"/>
        <v>195.97</v>
      </c>
      <c r="BJ55" s="215">
        <f t="shared" si="24"/>
        <v>4.4422399652337607E-4</v>
      </c>
      <c r="BK55" s="144">
        <f t="shared" si="25"/>
        <v>8.1721601743394174E-3</v>
      </c>
      <c r="BL55" s="144">
        <f t="shared" si="26"/>
        <v>4.308192085431397E-3</v>
      </c>
      <c r="BM55" s="217">
        <f t="shared" si="27"/>
        <v>324.83999999999997</v>
      </c>
      <c r="BN55" s="144">
        <f t="shared" si="28"/>
        <v>2.5184687709872396E-3</v>
      </c>
      <c r="BO55" s="217">
        <f t="shared" si="29"/>
        <v>27.7</v>
      </c>
      <c r="BP55" s="216">
        <f t="shared" si="30"/>
        <v>352.53999999999996</v>
      </c>
      <c r="BR55" s="215">
        <f t="shared" si="31"/>
        <v>3.7116176472833441E-3</v>
      </c>
      <c r="BS55" s="216">
        <f t="shared" si="32"/>
        <v>83.14</v>
      </c>
      <c r="BU55" s="222">
        <f t="shared" si="33"/>
        <v>279.11</v>
      </c>
      <c r="BV55" s="228">
        <f t="shared" si="34"/>
        <v>435.67999999999995</v>
      </c>
    </row>
    <row r="56" spans="1:74" x14ac:dyDescent="0.25">
      <c r="A56" s="77">
        <v>45</v>
      </c>
      <c r="B56" s="78" t="str">
        <f>+Επιχειρήσεις!B60</f>
        <v>Α</v>
      </c>
      <c r="C56" s="79">
        <f>+Επιχειρήσεις!C60</f>
        <v>1</v>
      </c>
      <c r="D56" s="80" t="str">
        <f>+Επιχειρήσεις!D60</f>
        <v>ΕΠΑΓΓΕΛΜΑΤΙΑΣ</v>
      </c>
      <c r="F56" s="81">
        <f>+Επιχειρήσεις!F60</f>
        <v>2</v>
      </c>
      <c r="H56" s="82">
        <f>IF(Επιχειρήσεις!H60&gt;1,1,0)</f>
        <v>1</v>
      </c>
      <c r="J56" s="143">
        <f>+Επιχειρήσεις!H60</f>
        <v>800</v>
      </c>
      <c r="K56" s="83">
        <f t="shared" si="35"/>
        <v>5600</v>
      </c>
      <c r="L56" s="84">
        <f t="shared" si="36"/>
        <v>1.363841825521767E-3</v>
      </c>
      <c r="N56" s="97">
        <f>+Επιχειρήσεις!I60</f>
        <v>0</v>
      </c>
      <c r="O56" s="86">
        <f t="shared" si="37"/>
        <v>0</v>
      </c>
      <c r="P56" s="87">
        <f t="shared" si="38"/>
        <v>0</v>
      </c>
      <c r="Q56" s="88">
        <f>IF(Επιχειρήσεις!J60=1,(K56*$Q$10),0)</f>
        <v>0</v>
      </c>
      <c r="R56" s="87">
        <f>IF(Επιχειρήσεις!K60=1,(K56*$R$10),0)</f>
        <v>1120</v>
      </c>
      <c r="S56" s="89">
        <f t="shared" si="16"/>
        <v>1120</v>
      </c>
      <c r="T56" s="144">
        <f t="shared" si="39"/>
        <v>6.2114109164437673E-4</v>
      </c>
      <c r="V56" s="145">
        <f t="shared" si="40"/>
        <v>6720</v>
      </c>
      <c r="W56" s="28"/>
      <c r="X56" s="180">
        <f t="shared" si="17"/>
        <v>1.1372134310998429E-3</v>
      </c>
      <c r="Z56" s="165">
        <f>IF(Επιχειρήσεις!$M60=1,1,0)</f>
        <v>1</v>
      </c>
      <c r="AA56" s="91">
        <f t="shared" si="41"/>
        <v>12</v>
      </c>
      <c r="AB56" s="92">
        <f>IF(Επιχειρήσεις!$N60=1,1,0)</f>
        <v>1</v>
      </c>
      <c r="AC56" s="91">
        <f t="shared" si="42"/>
        <v>0</v>
      </c>
      <c r="AD56" s="92">
        <f>IF(Επιχειρήσεις!$O60=1,1,0)</f>
        <v>1</v>
      </c>
      <c r="AE56" s="91">
        <f t="shared" si="43"/>
        <v>0</v>
      </c>
      <c r="AF56" s="92">
        <f>IF(Επιχειρήσεις!$P60=1,1,0)</f>
        <v>0</v>
      </c>
      <c r="AG56" s="91">
        <f t="shared" si="44"/>
        <v>0</v>
      </c>
      <c r="AH56" s="93">
        <f>IF(Επιχειρήσεις!$Q60=1,1,0)</f>
        <v>0</v>
      </c>
      <c r="AI56" s="91">
        <f t="shared" si="45"/>
        <v>0</v>
      </c>
      <c r="AJ56" s="92">
        <f>IF(Επιχειρήσεις!$R60=1,1,0)</f>
        <v>1</v>
      </c>
      <c r="AK56" s="91">
        <f t="shared" si="46"/>
        <v>0</v>
      </c>
      <c r="AL56" s="90">
        <f>IF(Επιχειρήσεις!$M60=1,1,0)</f>
        <v>1</v>
      </c>
      <c r="AM56" s="91">
        <f t="shared" si="47"/>
        <v>12</v>
      </c>
      <c r="AN56" s="28"/>
      <c r="AO56" s="94">
        <f t="shared" si="48"/>
        <v>30</v>
      </c>
      <c r="AP56" s="166">
        <f t="shared" si="14"/>
        <v>8.1721601743394174E-3</v>
      </c>
      <c r="AS56" s="190">
        <f>+Επιχειρήσεις!U60</f>
        <v>4</v>
      </c>
      <c r="AT56" s="96">
        <f>+Επιχειρήσεις!V60</f>
        <v>1</v>
      </c>
      <c r="AU56" s="96">
        <f>+Επιχειρήσεις!W60</f>
        <v>0</v>
      </c>
      <c r="AV56" s="96">
        <f t="shared" si="50"/>
        <v>48</v>
      </c>
      <c r="AW56" s="96">
        <f t="shared" si="50"/>
        <v>48</v>
      </c>
      <c r="AX56" s="96">
        <f t="shared" si="50"/>
        <v>48</v>
      </c>
      <c r="AY56" s="96">
        <f>+AV56*Επιχειρήσεις!X60</f>
        <v>0</v>
      </c>
      <c r="AZ56" s="95">
        <f t="shared" si="19"/>
        <v>149</v>
      </c>
      <c r="BA56" s="191">
        <f t="shared" si="49"/>
        <v>5.0033579583613165E-3</v>
      </c>
      <c r="BD56" s="227">
        <f t="shared" si="20"/>
        <v>1.1372134310998429E-3</v>
      </c>
      <c r="BE56" s="144">
        <f>+ΥΠΟΛΟΓΙΣΜΟΙ!AP56</f>
        <v>8.1721601743394174E-3</v>
      </c>
      <c r="BF56" s="144">
        <f t="shared" si="21"/>
        <v>5.0033579583613165E-3</v>
      </c>
      <c r="BG56" s="144">
        <f t="shared" si="22"/>
        <v>4.7709105212668593E-3</v>
      </c>
      <c r="BH56" s="216">
        <f t="shared" si="23"/>
        <v>251.9</v>
      </c>
      <c r="BJ56" s="215">
        <f t="shared" si="24"/>
        <v>1.1372134310998429E-3</v>
      </c>
      <c r="BK56" s="144">
        <f t="shared" si="25"/>
        <v>8.1721601743394174E-3</v>
      </c>
      <c r="BL56" s="144">
        <f t="shared" si="26"/>
        <v>4.6546868027196302E-3</v>
      </c>
      <c r="BM56" s="217">
        <f t="shared" si="27"/>
        <v>350.96</v>
      </c>
      <c r="BN56" s="144">
        <f t="shared" si="28"/>
        <v>5.0033579583613165E-3</v>
      </c>
      <c r="BO56" s="217">
        <f t="shared" si="29"/>
        <v>55.04</v>
      </c>
      <c r="BP56" s="216">
        <f t="shared" si="30"/>
        <v>406</v>
      </c>
      <c r="BR56" s="215">
        <f t="shared" si="31"/>
        <v>4.7709105212668593E-3</v>
      </c>
      <c r="BS56" s="216">
        <f t="shared" si="32"/>
        <v>106.87</v>
      </c>
      <c r="BU56" s="222">
        <f t="shared" si="33"/>
        <v>358.77</v>
      </c>
      <c r="BV56" s="228">
        <f t="shared" si="34"/>
        <v>512.87</v>
      </c>
    </row>
    <row r="57" spans="1:74" x14ac:dyDescent="0.25">
      <c r="A57" s="77">
        <v>46</v>
      </c>
      <c r="B57" s="78" t="str">
        <f>+Επιχειρήσεις!B61</f>
        <v>Α</v>
      </c>
      <c r="C57" s="79">
        <f>+Επιχειρήσεις!C61</f>
        <v>1</v>
      </c>
      <c r="D57" s="80" t="str">
        <f>+Επιχειρήσεις!D61</f>
        <v>ΕΠΑΓΓΕΛΜΑΤΙΑΣ</v>
      </c>
      <c r="F57" s="81">
        <f>+Επιχειρήσεις!F61</f>
        <v>1</v>
      </c>
      <c r="H57" s="82">
        <f>IF(Επιχειρήσεις!H61&gt;1,1,0)</f>
        <v>1</v>
      </c>
      <c r="J57" s="143">
        <f>+Επιχειρήσεις!H61</f>
        <v>400</v>
      </c>
      <c r="K57" s="83">
        <f t="shared" si="35"/>
        <v>800</v>
      </c>
      <c r="L57" s="84">
        <f t="shared" si="36"/>
        <v>1.9483454650310957E-4</v>
      </c>
      <c r="N57" s="97">
        <f>+Επιχειρήσεις!I61</f>
        <v>0</v>
      </c>
      <c r="O57" s="86">
        <f t="shared" si="37"/>
        <v>0</v>
      </c>
      <c r="P57" s="87">
        <f t="shared" si="38"/>
        <v>0</v>
      </c>
      <c r="Q57" s="88">
        <f>IF(Επιχειρήσεις!J61=1,(K57*$Q$10),0)</f>
        <v>0</v>
      </c>
      <c r="R57" s="87">
        <f>IF(Επιχειρήσεις!K61=1,(K57*$R$10),0)</f>
        <v>160</v>
      </c>
      <c r="S57" s="89">
        <f t="shared" si="16"/>
        <v>160</v>
      </c>
      <c r="T57" s="144">
        <f t="shared" si="39"/>
        <v>8.8734441663482392E-5</v>
      </c>
      <c r="V57" s="145">
        <f t="shared" si="40"/>
        <v>960</v>
      </c>
      <c r="W57" s="28"/>
      <c r="X57" s="180">
        <f t="shared" si="17"/>
        <v>1.6245906158569181E-4</v>
      </c>
      <c r="Z57" s="165">
        <f>IF(Επιχειρήσεις!$M61=1,1,0)</f>
        <v>1</v>
      </c>
      <c r="AA57" s="91">
        <f t="shared" si="41"/>
        <v>4</v>
      </c>
      <c r="AB57" s="92">
        <f>IF(Επιχειρήσεις!$N61=1,1,0)</f>
        <v>1</v>
      </c>
      <c r="AC57" s="91">
        <f t="shared" si="42"/>
        <v>12</v>
      </c>
      <c r="AD57" s="92">
        <f>IF(Επιχειρήσεις!$O61=1,1,0)</f>
        <v>0</v>
      </c>
      <c r="AE57" s="91">
        <f t="shared" si="43"/>
        <v>0</v>
      </c>
      <c r="AF57" s="92">
        <f>IF(Επιχειρήσεις!$P61=1,1,0)</f>
        <v>0</v>
      </c>
      <c r="AG57" s="91">
        <f t="shared" si="44"/>
        <v>0</v>
      </c>
      <c r="AH57" s="93">
        <f>IF(Επιχειρήσεις!$Q61=1,1,0)</f>
        <v>0</v>
      </c>
      <c r="AI57" s="91">
        <f t="shared" si="45"/>
        <v>0</v>
      </c>
      <c r="AJ57" s="92">
        <f>IF(Επιχειρήσεις!$R61=1,1,0)</f>
        <v>1</v>
      </c>
      <c r="AK57" s="91">
        <f t="shared" si="46"/>
        <v>12</v>
      </c>
      <c r="AL57" s="90">
        <f>IF(Επιχειρήσεις!$M61=1,1,0)</f>
        <v>1</v>
      </c>
      <c r="AM57" s="91">
        <f t="shared" si="47"/>
        <v>4</v>
      </c>
      <c r="AN57" s="28"/>
      <c r="AO57" s="94">
        <f t="shared" si="48"/>
        <v>37</v>
      </c>
      <c r="AP57" s="166">
        <f t="shared" si="14"/>
        <v>1.0078997548351948E-2</v>
      </c>
      <c r="AS57" s="190">
        <f>+Επιχειρήσεις!U61</f>
        <v>7</v>
      </c>
      <c r="AT57" s="96">
        <f>+Επιχειρήσεις!V61</f>
        <v>1</v>
      </c>
      <c r="AU57" s="96">
        <f>+Επιχειρήσεις!W61</f>
        <v>0</v>
      </c>
      <c r="AV57" s="96">
        <f t="shared" si="50"/>
        <v>84</v>
      </c>
      <c r="AW57" s="96">
        <f t="shared" si="50"/>
        <v>84</v>
      </c>
      <c r="AX57" s="96">
        <f t="shared" si="50"/>
        <v>84</v>
      </c>
      <c r="AY57" s="96">
        <f>+AV57*Επιχειρήσεις!X61</f>
        <v>0</v>
      </c>
      <c r="AZ57" s="95">
        <f t="shared" si="19"/>
        <v>260</v>
      </c>
      <c r="BA57" s="191">
        <f t="shared" si="49"/>
        <v>8.7306917394224318E-3</v>
      </c>
      <c r="BD57" s="227">
        <f t="shared" si="20"/>
        <v>1.6245906158569181E-4</v>
      </c>
      <c r="BE57" s="144">
        <f>+ΥΠΟΛΟΓΙΣΜΟΙ!AP57</f>
        <v>1.0078997548351948E-2</v>
      </c>
      <c r="BF57" s="144">
        <f t="shared" si="21"/>
        <v>8.7306917394224318E-3</v>
      </c>
      <c r="BG57" s="144">
        <f t="shared" si="22"/>
        <v>6.3240494497866897E-3</v>
      </c>
      <c r="BH57" s="216">
        <f t="shared" si="23"/>
        <v>333.91</v>
      </c>
      <c r="BJ57" s="215">
        <f t="shared" si="24"/>
        <v>1.6245906158569181E-4</v>
      </c>
      <c r="BK57" s="144">
        <f t="shared" si="25"/>
        <v>1.0078997548351948E-2</v>
      </c>
      <c r="BL57" s="144">
        <f t="shared" si="26"/>
        <v>5.1207283049688199E-3</v>
      </c>
      <c r="BM57" s="217">
        <f t="shared" si="27"/>
        <v>386.1</v>
      </c>
      <c r="BN57" s="144">
        <f t="shared" si="28"/>
        <v>8.7306917394224318E-3</v>
      </c>
      <c r="BO57" s="217">
        <f t="shared" si="29"/>
        <v>96.04</v>
      </c>
      <c r="BP57" s="216">
        <f t="shared" si="30"/>
        <v>482.14000000000004</v>
      </c>
      <c r="BR57" s="215">
        <f t="shared" si="31"/>
        <v>6.3240494497866897E-3</v>
      </c>
      <c r="BS57" s="216">
        <f t="shared" si="32"/>
        <v>141.66</v>
      </c>
      <c r="BU57" s="222">
        <f t="shared" si="33"/>
        <v>475.57000000000005</v>
      </c>
      <c r="BV57" s="228">
        <f t="shared" si="34"/>
        <v>623.80000000000007</v>
      </c>
    </row>
    <row r="58" spans="1:74" x14ac:dyDescent="0.25">
      <c r="A58" s="77">
        <v>47</v>
      </c>
      <c r="B58" s="78" t="str">
        <f>+Επιχειρήσεις!B62</f>
        <v>Α</v>
      </c>
      <c r="C58" s="79">
        <f>+Επιχειρήσεις!C62</f>
        <v>1</v>
      </c>
      <c r="D58" s="80" t="str">
        <f>+Επιχειρήσεις!D62</f>
        <v>ΕΠΑΓΓΕΛΜΑΤΙΑΣ</v>
      </c>
      <c r="F58" s="81">
        <f>+Επιχειρήσεις!F62</f>
        <v>1</v>
      </c>
      <c r="H58" s="82">
        <f>IF(Επιχειρήσεις!H62&gt;1,1,0)</f>
        <v>1</v>
      </c>
      <c r="J58" s="143">
        <f>+Επιχειρήσεις!H62</f>
        <v>20</v>
      </c>
      <c r="K58" s="83">
        <f t="shared" si="35"/>
        <v>40</v>
      </c>
      <c r="L58" s="84">
        <f t="shared" si="36"/>
        <v>9.7417273251554782E-6</v>
      </c>
      <c r="N58" s="97">
        <f>+Επιχειρήσεις!I62</f>
        <v>0</v>
      </c>
      <c r="O58" s="86">
        <f t="shared" si="37"/>
        <v>0</v>
      </c>
      <c r="P58" s="87">
        <f t="shared" si="38"/>
        <v>0</v>
      </c>
      <c r="Q58" s="88">
        <f>IF(Επιχειρήσεις!J62=1,(K58*$Q$10),0)</f>
        <v>0</v>
      </c>
      <c r="R58" s="87">
        <f>IF(Επιχειρήσεις!K62=1,(K58*$R$10),0)</f>
        <v>8</v>
      </c>
      <c r="S58" s="89">
        <f t="shared" si="16"/>
        <v>8</v>
      </c>
      <c r="T58" s="144">
        <f t="shared" si="39"/>
        <v>4.4367220831741195E-6</v>
      </c>
      <c r="V58" s="145">
        <f t="shared" si="40"/>
        <v>48</v>
      </c>
      <c r="W58" s="28"/>
      <c r="X58" s="180">
        <f t="shared" si="17"/>
        <v>8.1229530792845909E-6</v>
      </c>
      <c r="Z58" s="165">
        <f>IF(Επιχειρήσεις!$M62=1,1,0)</f>
        <v>0</v>
      </c>
      <c r="AA58" s="91">
        <f t="shared" si="41"/>
        <v>0</v>
      </c>
      <c r="AB58" s="92">
        <f>IF(Επιχειρήσεις!$N62=1,1,0)</f>
        <v>0</v>
      </c>
      <c r="AC58" s="91">
        <f t="shared" si="42"/>
        <v>0</v>
      </c>
      <c r="AD58" s="92">
        <f>IF(Επιχειρήσεις!$O62=1,1,0)</f>
        <v>0</v>
      </c>
      <c r="AE58" s="91">
        <f t="shared" si="43"/>
        <v>0</v>
      </c>
      <c r="AF58" s="92">
        <f>IF(Επιχειρήσεις!$P62=1,1,0)</f>
        <v>0</v>
      </c>
      <c r="AG58" s="91">
        <f t="shared" si="44"/>
        <v>0</v>
      </c>
      <c r="AH58" s="93">
        <f>IF(Επιχειρήσεις!$Q62=1,1,0)</f>
        <v>0</v>
      </c>
      <c r="AI58" s="91">
        <f t="shared" si="45"/>
        <v>0</v>
      </c>
      <c r="AJ58" s="92">
        <f>IF(Επιχειρήσεις!$R62=1,1,0)</f>
        <v>1</v>
      </c>
      <c r="AK58" s="91">
        <f t="shared" si="46"/>
        <v>12</v>
      </c>
      <c r="AL58" s="90">
        <f>IF(Επιχειρήσεις!$M62=1,1,0)</f>
        <v>0</v>
      </c>
      <c r="AM58" s="91">
        <f t="shared" si="47"/>
        <v>0</v>
      </c>
      <c r="AN58" s="28"/>
      <c r="AO58" s="94">
        <f t="shared" si="48"/>
        <v>14</v>
      </c>
      <c r="AP58" s="166">
        <f t="shared" si="14"/>
        <v>3.8136747480250611E-3</v>
      </c>
      <c r="AS58" s="190">
        <f>+Επιχειρήσεις!U62</f>
        <v>0</v>
      </c>
      <c r="AT58" s="96">
        <f>+Επιχειρήσεις!V62</f>
        <v>0</v>
      </c>
      <c r="AU58" s="96">
        <f>+Επιχειρήσεις!W62</f>
        <v>0</v>
      </c>
      <c r="AV58" s="96">
        <f t="shared" si="50"/>
        <v>0</v>
      </c>
      <c r="AW58" s="96">
        <f t="shared" si="50"/>
        <v>0</v>
      </c>
      <c r="AX58" s="96">
        <f t="shared" si="50"/>
        <v>0</v>
      </c>
      <c r="AY58" s="96">
        <f>+AV58*Επιχειρήσεις!X62</f>
        <v>0</v>
      </c>
      <c r="AZ58" s="95">
        <f t="shared" si="19"/>
        <v>0</v>
      </c>
      <c r="BA58" s="191">
        <f t="shared" si="49"/>
        <v>0</v>
      </c>
      <c r="BD58" s="227">
        <f t="shared" si="20"/>
        <v>8.1229530792845909E-6</v>
      </c>
      <c r="BE58" s="144">
        <f>+ΥΠΟΛΟΓΙΣΜΟΙ!AP58</f>
        <v>3.8136747480250611E-3</v>
      </c>
      <c r="BF58" s="144">
        <f t="shared" si="21"/>
        <v>0</v>
      </c>
      <c r="BG58" s="144">
        <f t="shared" si="22"/>
        <v>1.2739325670347819E-3</v>
      </c>
      <c r="BH58" s="216">
        <f t="shared" si="23"/>
        <v>67.260000000000005</v>
      </c>
      <c r="BJ58" s="215">
        <f t="shared" si="24"/>
        <v>8.1229530792845909E-6</v>
      </c>
      <c r="BK58" s="144">
        <f t="shared" si="25"/>
        <v>3.8136747480250611E-3</v>
      </c>
      <c r="BL58" s="144">
        <f t="shared" si="26"/>
        <v>1.9108988505521728E-3</v>
      </c>
      <c r="BM58" s="217">
        <f t="shared" si="27"/>
        <v>144.08000000000001</v>
      </c>
      <c r="BN58" s="144">
        <f t="shared" si="28"/>
        <v>0</v>
      </c>
      <c r="BO58" s="217">
        <f t="shared" si="29"/>
        <v>0</v>
      </c>
      <c r="BP58" s="216">
        <f t="shared" si="30"/>
        <v>144.08000000000001</v>
      </c>
      <c r="BR58" s="215">
        <f t="shared" si="31"/>
        <v>1.2739325670347819E-3</v>
      </c>
      <c r="BS58" s="216">
        <f t="shared" si="32"/>
        <v>28.54</v>
      </c>
      <c r="BU58" s="222">
        <f t="shared" si="33"/>
        <v>95.800000000000011</v>
      </c>
      <c r="BV58" s="228">
        <f t="shared" si="34"/>
        <v>172.62</v>
      </c>
    </row>
    <row r="59" spans="1:74" x14ac:dyDescent="0.25">
      <c r="A59" s="77">
        <v>48</v>
      </c>
      <c r="B59" s="78" t="str">
        <f>+Επιχειρήσεις!B63</f>
        <v>Α</v>
      </c>
      <c r="C59" s="79">
        <f>+Επιχειρήσεις!C63</f>
        <v>1</v>
      </c>
      <c r="D59" s="80" t="str">
        <f>+Επιχειρήσεις!D63</f>
        <v>ΕΠΑΓΓΕΛΜΑΤΙΑΣ</v>
      </c>
      <c r="F59" s="81">
        <f>+Επιχειρήσεις!F63</f>
        <v>1</v>
      </c>
      <c r="H59" s="82">
        <f>IF(Επιχειρήσεις!H63&gt;1,1,0)</f>
        <v>1</v>
      </c>
      <c r="J59" s="143">
        <f>+Επιχειρήσεις!H63</f>
        <v>15000</v>
      </c>
      <c r="K59" s="83">
        <f t="shared" si="35"/>
        <v>30000</v>
      </c>
      <c r="L59" s="84">
        <f t="shared" si="36"/>
        <v>7.3062954938666082E-3</v>
      </c>
      <c r="N59" s="97">
        <f>+Επιχειρήσεις!I63</f>
        <v>1</v>
      </c>
      <c r="O59" s="86">
        <f t="shared" si="37"/>
        <v>0.3</v>
      </c>
      <c r="P59" s="87">
        <f t="shared" si="38"/>
        <v>9000</v>
      </c>
      <c r="Q59" s="88">
        <f>IF(Επιχειρήσεις!J63=1,(K59*$Q$10),0)</f>
        <v>0</v>
      </c>
      <c r="R59" s="87">
        <f>IF(Επιχειρήσεις!K63=1,(K59*$R$10),0)</f>
        <v>0</v>
      </c>
      <c r="S59" s="89">
        <f t="shared" si="16"/>
        <v>9000</v>
      </c>
      <c r="T59" s="144">
        <f t="shared" si="39"/>
        <v>4.9913123435708848E-3</v>
      </c>
      <c r="V59" s="145">
        <f t="shared" si="40"/>
        <v>39000</v>
      </c>
      <c r="W59" s="28"/>
      <c r="X59" s="180">
        <f t="shared" si="17"/>
        <v>6.59989937691873E-3</v>
      </c>
      <c r="Z59" s="165">
        <f>IF(Επιχειρήσεις!$M63=1,1,0)</f>
        <v>1</v>
      </c>
      <c r="AA59" s="91">
        <f t="shared" si="41"/>
        <v>4</v>
      </c>
      <c r="AB59" s="92">
        <f>IF(Επιχειρήσεις!$N63=1,1,0)</f>
        <v>0</v>
      </c>
      <c r="AC59" s="91">
        <f t="shared" si="42"/>
        <v>0</v>
      </c>
      <c r="AD59" s="92">
        <f>IF(Επιχειρήσεις!$O63=1,1,0)</f>
        <v>0</v>
      </c>
      <c r="AE59" s="91">
        <f t="shared" si="43"/>
        <v>0</v>
      </c>
      <c r="AF59" s="92">
        <f>IF(Επιχειρήσεις!$P63=1,1,0)</f>
        <v>1</v>
      </c>
      <c r="AG59" s="91">
        <f t="shared" si="44"/>
        <v>4</v>
      </c>
      <c r="AH59" s="93">
        <f>IF(Επιχειρήσεις!$Q63=1,1,0)</f>
        <v>0</v>
      </c>
      <c r="AI59" s="91">
        <f t="shared" si="45"/>
        <v>0</v>
      </c>
      <c r="AJ59" s="92">
        <f>IF(Επιχειρήσεις!$R63=1,1,0)</f>
        <v>1</v>
      </c>
      <c r="AK59" s="91">
        <f t="shared" si="46"/>
        <v>12</v>
      </c>
      <c r="AL59" s="90">
        <f>IF(Επιχειρήσεις!$M63=1,1,0)</f>
        <v>1</v>
      </c>
      <c r="AM59" s="91">
        <f t="shared" si="47"/>
        <v>4</v>
      </c>
      <c r="AN59" s="28"/>
      <c r="AO59" s="94">
        <f t="shared" si="48"/>
        <v>29</v>
      </c>
      <c r="AP59" s="166">
        <f t="shared" si="14"/>
        <v>7.8997548351947694E-3</v>
      </c>
      <c r="AS59" s="190">
        <f>+Επιχειρήσεις!U63</f>
        <v>10</v>
      </c>
      <c r="AT59" s="96">
        <f>+Επιχειρήσεις!V63</f>
        <v>0</v>
      </c>
      <c r="AU59" s="96">
        <f>+Επιχειρήσεις!W63</f>
        <v>1</v>
      </c>
      <c r="AV59" s="96">
        <f t="shared" si="50"/>
        <v>60</v>
      </c>
      <c r="AW59" s="96">
        <f t="shared" si="50"/>
        <v>60</v>
      </c>
      <c r="AX59" s="96">
        <f t="shared" si="50"/>
        <v>60</v>
      </c>
      <c r="AY59" s="96">
        <f>+AV59*Επιχειρήσεις!X63</f>
        <v>60</v>
      </c>
      <c r="AZ59" s="95">
        <f t="shared" si="19"/>
        <v>251</v>
      </c>
      <c r="BA59" s="191">
        <f t="shared" si="49"/>
        <v>8.4284754869039628E-3</v>
      </c>
      <c r="BD59" s="227">
        <f t="shared" si="20"/>
        <v>6.59989937691873E-3</v>
      </c>
      <c r="BE59" s="144">
        <f>+ΥΠΟΛΟΓΙΣΜΟΙ!AP59</f>
        <v>7.8997548351947694E-3</v>
      </c>
      <c r="BF59" s="144">
        <f t="shared" si="21"/>
        <v>8.4284754869039628E-3</v>
      </c>
      <c r="BG59" s="144">
        <f t="shared" si="22"/>
        <v>7.6427098996724868E-3</v>
      </c>
      <c r="BH59" s="216">
        <f t="shared" si="23"/>
        <v>403.54</v>
      </c>
      <c r="BJ59" s="215">
        <f t="shared" si="24"/>
        <v>6.59989937691873E-3</v>
      </c>
      <c r="BK59" s="144">
        <f t="shared" si="25"/>
        <v>7.8997548351947694E-3</v>
      </c>
      <c r="BL59" s="144">
        <f t="shared" si="26"/>
        <v>7.2498271060567497E-3</v>
      </c>
      <c r="BM59" s="217">
        <f t="shared" si="27"/>
        <v>546.64</v>
      </c>
      <c r="BN59" s="144">
        <f t="shared" si="28"/>
        <v>8.4284754869039628E-3</v>
      </c>
      <c r="BO59" s="217">
        <f t="shared" si="29"/>
        <v>92.71</v>
      </c>
      <c r="BP59" s="216">
        <f t="shared" si="30"/>
        <v>639.35</v>
      </c>
      <c r="BR59" s="215">
        <f t="shared" si="31"/>
        <v>7.6427098996724868E-3</v>
      </c>
      <c r="BS59" s="216">
        <f t="shared" si="32"/>
        <v>171.2</v>
      </c>
      <c r="BU59" s="222">
        <f t="shared" si="33"/>
        <v>574.74</v>
      </c>
      <c r="BV59" s="228">
        <f t="shared" si="34"/>
        <v>810.55</v>
      </c>
    </row>
    <row r="60" spans="1:74" x14ac:dyDescent="0.25">
      <c r="A60" s="77">
        <v>49</v>
      </c>
      <c r="B60" s="78" t="str">
        <f>+Επιχειρήσεις!B64</f>
        <v>Α</v>
      </c>
      <c r="C60" s="79">
        <f>+Επιχειρήσεις!C64</f>
        <v>1</v>
      </c>
      <c r="D60" s="80" t="str">
        <f>+Επιχειρήσεις!D64</f>
        <v>ΕΠΑΓΓΕΛΜΑΤΙΑΣ</v>
      </c>
      <c r="F60" s="81">
        <f>+Επιχειρήσεις!F64</f>
        <v>1</v>
      </c>
      <c r="H60" s="82">
        <f>IF(Επιχειρήσεις!H64&gt;1,1,0)</f>
        <v>1</v>
      </c>
      <c r="J60" s="143">
        <f>+Επιχειρήσεις!H64</f>
        <v>65000</v>
      </c>
      <c r="K60" s="83">
        <f t="shared" si="35"/>
        <v>130000</v>
      </c>
      <c r="L60" s="84">
        <f t="shared" si="36"/>
        <v>3.1660613806755306E-2</v>
      </c>
      <c r="N60" s="97">
        <f>+Επιχειρήσεις!I64</f>
        <v>1</v>
      </c>
      <c r="O60" s="86">
        <f t="shared" si="37"/>
        <v>0.3</v>
      </c>
      <c r="P60" s="87">
        <f t="shared" si="38"/>
        <v>39000</v>
      </c>
      <c r="Q60" s="88">
        <f>IF(Επιχειρήσεις!J64=1,(K60*$Q$10),0)</f>
        <v>0</v>
      </c>
      <c r="R60" s="87">
        <f>IF(Επιχειρήσεις!K64=1,(K60*$R$10),0)</f>
        <v>0</v>
      </c>
      <c r="S60" s="89">
        <f t="shared" si="16"/>
        <v>39000</v>
      </c>
      <c r="T60" s="144">
        <f t="shared" si="39"/>
        <v>2.1629020155473834E-2</v>
      </c>
      <c r="V60" s="145">
        <f t="shared" si="40"/>
        <v>169000</v>
      </c>
      <c r="W60" s="28"/>
      <c r="X60" s="180">
        <f t="shared" si="17"/>
        <v>2.8599563966647833E-2</v>
      </c>
      <c r="Z60" s="165">
        <f>IF(Επιχειρήσεις!$M64=1,1,0)</f>
        <v>1</v>
      </c>
      <c r="AA60" s="91">
        <f t="shared" si="41"/>
        <v>4</v>
      </c>
      <c r="AB60" s="92">
        <f>IF(Επιχειρήσεις!$N64=1,1,0)</f>
        <v>0</v>
      </c>
      <c r="AC60" s="91">
        <f t="shared" si="42"/>
        <v>0</v>
      </c>
      <c r="AD60" s="92">
        <f>IF(Επιχειρήσεις!$O64=1,1,0)</f>
        <v>0</v>
      </c>
      <c r="AE60" s="91">
        <f t="shared" si="43"/>
        <v>0</v>
      </c>
      <c r="AF60" s="92">
        <f>IF(Επιχειρήσεις!$P64=1,1,0)</f>
        <v>1</v>
      </c>
      <c r="AG60" s="91">
        <f t="shared" si="44"/>
        <v>4</v>
      </c>
      <c r="AH60" s="93">
        <f>IF(Επιχειρήσεις!$Q64=1,1,0)</f>
        <v>0</v>
      </c>
      <c r="AI60" s="91">
        <f t="shared" si="45"/>
        <v>0</v>
      </c>
      <c r="AJ60" s="92">
        <f>IF(Επιχειρήσεις!$R64=1,1,0)</f>
        <v>1</v>
      </c>
      <c r="AK60" s="91">
        <f t="shared" si="46"/>
        <v>12</v>
      </c>
      <c r="AL60" s="90">
        <f>IF(Επιχειρήσεις!$M64=1,1,0)</f>
        <v>1</v>
      </c>
      <c r="AM60" s="91">
        <f t="shared" si="47"/>
        <v>4</v>
      </c>
      <c r="AN60" s="28"/>
      <c r="AO60" s="94">
        <f t="shared" si="48"/>
        <v>29</v>
      </c>
      <c r="AP60" s="166">
        <f t="shared" si="14"/>
        <v>7.8997548351947694E-3</v>
      </c>
      <c r="AS60" s="190">
        <f>+Επιχειρήσεις!U64</f>
        <v>8</v>
      </c>
      <c r="AT60" s="96">
        <f>+Επιχειρήσεις!V64</f>
        <v>0</v>
      </c>
      <c r="AU60" s="96">
        <f>+Επιχειρήσεις!W64</f>
        <v>1</v>
      </c>
      <c r="AV60" s="96">
        <f t="shared" si="50"/>
        <v>48</v>
      </c>
      <c r="AW60" s="96">
        <f t="shared" si="50"/>
        <v>48</v>
      </c>
      <c r="AX60" s="96">
        <f t="shared" si="50"/>
        <v>48</v>
      </c>
      <c r="AY60" s="96">
        <f>+AV60*Επιχειρήσεις!X64</f>
        <v>48</v>
      </c>
      <c r="AZ60" s="95">
        <f t="shared" si="19"/>
        <v>201</v>
      </c>
      <c r="BA60" s="191">
        <f t="shared" si="49"/>
        <v>6.7494963062458028E-3</v>
      </c>
      <c r="BD60" s="227">
        <f t="shared" si="20"/>
        <v>2.8599563966647833E-2</v>
      </c>
      <c r="BE60" s="144">
        <f>+ΥΠΟΛΟΓΙΣΜΟΙ!AP60</f>
        <v>7.8997548351947694E-3</v>
      </c>
      <c r="BF60" s="144">
        <f t="shared" si="21"/>
        <v>6.7494963062458028E-3</v>
      </c>
      <c r="BG60" s="144">
        <f t="shared" si="22"/>
        <v>1.4416271702696134E-2</v>
      </c>
      <c r="BH60" s="216">
        <f t="shared" si="23"/>
        <v>761.18</v>
      </c>
      <c r="BJ60" s="215">
        <f t="shared" si="24"/>
        <v>2.8599563966647833E-2</v>
      </c>
      <c r="BK60" s="144">
        <f t="shared" si="25"/>
        <v>7.8997548351947694E-3</v>
      </c>
      <c r="BL60" s="144">
        <f t="shared" si="26"/>
        <v>1.8249659400921301E-2</v>
      </c>
      <c r="BM60" s="217">
        <f t="shared" si="27"/>
        <v>1376.02</v>
      </c>
      <c r="BN60" s="144">
        <f t="shared" si="28"/>
        <v>6.7494963062458028E-3</v>
      </c>
      <c r="BO60" s="217">
        <f t="shared" si="29"/>
        <v>74.239999999999995</v>
      </c>
      <c r="BP60" s="216">
        <f t="shared" si="30"/>
        <v>1450.26</v>
      </c>
      <c r="BR60" s="215">
        <f t="shared" si="31"/>
        <v>1.4416271702696134E-2</v>
      </c>
      <c r="BS60" s="216">
        <f t="shared" si="32"/>
        <v>322.92</v>
      </c>
      <c r="BU60" s="222">
        <f t="shared" si="33"/>
        <v>1084.0999999999999</v>
      </c>
      <c r="BV60" s="228">
        <f t="shared" si="34"/>
        <v>1773.18</v>
      </c>
    </row>
    <row r="61" spans="1:74" x14ac:dyDescent="0.25">
      <c r="A61" s="77">
        <v>50</v>
      </c>
      <c r="B61" s="78" t="str">
        <f>+Επιχειρήσεις!B65</f>
        <v>Α</v>
      </c>
      <c r="C61" s="79">
        <f>+Επιχειρήσεις!C65</f>
        <v>1</v>
      </c>
      <c r="D61" s="80" t="str">
        <f>+Επιχειρήσεις!D65</f>
        <v>ΕΠΑΓΓΕΛΜΑΤΙΑΣ</v>
      </c>
      <c r="F61" s="81">
        <f>+Επιχειρήσεις!F65</f>
        <v>2</v>
      </c>
      <c r="H61" s="82">
        <f>IF(Επιχειρήσεις!H65&gt;1,1,0)</f>
        <v>1</v>
      </c>
      <c r="J61" s="143">
        <f>+Επιχειρήσεις!H65</f>
        <v>2500</v>
      </c>
      <c r="K61" s="83">
        <f t="shared" si="35"/>
        <v>17500</v>
      </c>
      <c r="L61" s="84">
        <f t="shared" si="36"/>
        <v>4.2620057047555214E-3</v>
      </c>
      <c r="N61" s="97">
        <f>+Επιχειρήσεις!I65</f>
        <v>1</v>
      </c>
      <c r="O61" s="86">
        <f t="shared" si="37"/>
        <v>0.3</v>
      </c>
      <c r="P61" s="87">
        <f t="shared" si="38"/>
        <v>5250</v>
      </c>
      <c r="Q61" s="88">
        <f>IF(Επιχειρήσεις!J65=1,(K61*$Q$10),0)</f>
        <v>3500</v>
      </c>
      <c r="R61" s="87">
        <f>IF(Επιχειρήσεις!K65=1,(K61*$R$10),0)</f>
        <v>3500</v>
      </c>
      <c r="S61" s="89">
        <f t="shared" si="16"/>
        <v>12250</v>
      </c>
      <c r="T61" s="144">
        <f t="shared" si="39"/>
        <v>6.7937306898603706E-3</v>
      </c>
      <c r="V61" s="145">
        <f t="shared" si="40"/>
        <v>29750</v>
      </c>
      <c r="W61" s="28"/>
      <c r="X61" s="180">
        <f t="shared" si="17"/>
        <v>5.0345386272649291E-3</v>
      </c>
      <c r="Z61" s="165">
        <f>IF(Επιχειρήσεις!$M65=1,1,0)</f>
        <v>1</v>
      </c>
      <c r="AA61" s="91">
        <f t="shared" si="41"/>
        <v>12</v>
      </c>
      <c r="AB61" s="92">
        <f>IF(Επιχειρήσεις!$N65=1,1,0)</f>
        <v>0</v>
      </c>
      <c r="AC61" s="91">
        <f t="shared" si="42"/>
        <v>0</v>
      </c>
      <c r="AD61" s="92">
        <f>IF(Επιχειρήσεις!$O65=1,1,0)</f>
        <v>0</v>
      </c>
      <c r="AE61" s="91">
        <f t="shared" si="43"/>
        <v>0</v>
      </c>
      <c r="AF61" s="92">
        <f>IF(Επιχειρήσεις!$P65=1,1,0)</f>
        <v>0</v>
      </c>
      <c r="AG61" s="91">
        <f t="shared" si="44"/>
        <v>0</v>
      </c>
      <c r="AH61" s="93">
        <f>IF(Επιχειρήσεις!$Q65=1,1,0)</f>
        <v>1</v>
      </c>
      <c r="AI61" s="91">
        <f t="shared" si="45"/>
        <v>0</v>
      </c>
      <c r="AJ61" s="92">
        <f>IF(Επιχειρήσεις!$R65=1,1,0)</f>
        <v>1</v>
      </c>
      <c r="AK61" s="91">
        <f t="shared" si="46"/>
        <v>0</v>
      </c>
      <c r="AL61" s="90">
        <f>IF(Επιχειρήσεις!$M65=1,1,0)</f>
        <v>1</v>
      </c>
      <c r="AM61" s="91">
        <f t="shared" si="47"/>
        <v>12</v>
      </c>
      <c r="AN61" s="28"/>
      <c r="AO61" s="94">
        <f t="shared" si="48"/>
        <v>29</v>
      </c>
      <c r="AP61" s="166">
        <f t="shared" si="14"/>
        <v>7.8997548351947694E-3</v>
      </c>
      <c r="AS61" s="190">
        <f>+Επιχειρήσεις!U65</f>
        <v>9</v>
      </c>
      <c r="AT61" s="96">
        <f>+Επιχειρήσεις!V65</f>
        <v>0</v>
      </c>
      <c r="AU61" s="96">
        <f>+Επιχειρήσεις!W65</f>
        <v>1</v>
      </c>
      <c r="AV61" s="96">
        <f t="shared" si="50"/>
        <v>54</v>
      </c>
      <c r="AW61" s="96">
        <f t="shared" si="50"/>
        <v>54</v>
      </c>
      <c r="AX61" s="96">
        <f t="shared" si="50"/>
        <v>54</v>
      </c>
      <c r="AY61" s="96">
        <f>+AV61*Επιχειρήσεις!X65</f>
        <v>54</v>
      </c>
      <c r="AZ61" s="95">
        <f t="shared" si="19"/>
        <v>226</v>
      </c>
      <c r="BA61" s="191">
        <f t="shared" si="49"/>
        <v>7.5889858965748824E-3</v>
      </c>
      <c r="BD61" s="227">
        <f t="shared" si="20"/>
        <v>5.0345386272649291E-3</v>
      </c>
      <c r="BE61" s="144">
        <f>+ΥΠΟΛΟΓΙΣΜΟΙ!AP61</f>
        <v>7.8997548351947694E-3</v>
      </c>
      <c r="BF61" s="144">
        <f t="shared" si="21"/>
        <v>7.5889858965748824E-3</v>
      </c>
      <c r="BG61" s="144">
        <f t="shared" si="22"/>
        <v>6.8410931196781939E-3</v>
      </c>
      <c r="BH61" s="216">
        <f t="shared" si="23"/>
        <v>361.21</v>
      </c>
      <c r="BJ61" s="215">
        <f t="shared" si="24"/>
        <v>5.0345386272649291E-3</v>
      </c>
      <c r="BK61" s="144">
        <f t="shared" si="25"/>
        <v>7.8997548351947694E-3</v>
      </c>
      <c r="BL61" s="144">
        <f t="shared" si="26"/>
        <v>6.4671467312298492E-3</v>
      </c>
      <c r="BM61" s="217">
        <f t="shared" si="27"/>
        <v>487.62</v>
      </c>
      <c r="BN61" s="144">
        <f t="shared" si="28"/>
        <v>7.5889858965748824E-3</v>
      </c>
      <c r="BO61" s="217">
        <f t="shared" si="29"/>
        <v>83.48</v>
      </c>
      <c r="BP61" s="216">
        <f t="shared" si="30"/>
        <v>571.1</v>
      </c>
      <c r="BR61" s="215">
        <f t="shared" si="31"/>
        <v>6.8410931196781939E-3</v>
      </c>
      <c r="BS61" s="216">
        <f t="shared" si="32"/>
        <v>153.24</v>
      </c>
      <c r="BU61" s="222">
        <f t="shared" si="33"/>
        <v>514.45000000000005</v>
      </c>
      <c r="BV61" s="228">
        <f t="shared" si="34"/>
        <v>724.34</v>
      </c>
    </row>
    <row r="62" spans="1:74" x14ac:dyDescent="0.25">
      <c r="A62" s="77">
        <v>51</v>
      </c>
      <c r="B62" s="78" t="str">
        <f>+Επιχειρήσεις!B66</f>
        <v>Α</v>
      </c>
      <c r="C62" s="79">
        <f>+Επιχειρήσεις!C66</f>
        <v>1</v>
      </c>
      <c r="D62" s="80" t="str">
        <f>+Επιχειρήσεις!D66</f>
        <v>ΕΠΑΓΓΕΛΜΑΤΙΑΣ</v>
      </c>
      <c r="F62" s="81">
        <f>+Επιχειρήσεις!F66</f>
        <v>2</v>
      </c>
      <c r="H62" s="82">
        <f>IF(Επιχειρήσεις!H66&gt;1,1,0)</f>
        <v>1</v>
      </c>
      <c r="J62" s="143">
        <f>+Επιχειρήσεις!H66</f>
        <v>250</v>
      </c>
      <c r="K62" s="83">
        <f t="shared" si="35"/>
        <v>1750</v>
      </c>
      <c r="L62" s="84">
        <f t="shared" si="36"/>
        <v>4.2620057047555217E-4</v>
      </c>
      <c r="N62" s="97">
        <f>+Επιχειρήσεις!I66</f>
        <v>1</v>
      </c>
      <c r="O62" s="86">
        <f t="shared" si="37"/>
        <v>0.3</v>
      </c>
      <c r="P62" s="87">
        <f t="shared" si="38"/>
        <v>525</v>
      </c>
      <c r="Q62" s="88">
        <f>IF(Επιχειρήσεις!J66=1,(K62*$Q$10),0)</f>
        <v>0</v>
      </c>
      <c r="R62" s="87">
        <f>IF(Επιχειρήσεις!K66=1,(K62*$R$10),0)</f>
        <v>350</v>
      </c>
      <c r="S62" s="89">
        <f t="shared" si="16"/>
        <v>875</v>
      </c>
      <c r="T62" s="144">
        <f t="shared" si="39"/>
        <v>4.8526647784716937E-4</v>
      </c>
      <c r="V62" s="145">
        <f t="shared" si="40"/>
        <v>2625</v>
      </c>
      <c r="W62" s="28"/>
      <c r="X62" s="180">
        <f t="shared" si="17"/>
        <v>4.4422399652337607E-4</v>
      </c>
      <c r="Z62" s="165">
        <f>IF(Επιχειρήσεις!$M66=1,1,0)</f>
        <v>1</v>
      </c>
      <c r="AA62" s="91">
        <f t="shared" si="41"/>
        <v>12</v>
      </c>
      <c r="AB62" s="92">
        <f>IF(Επιχειρήσεις!$N66=1,1,0)</f>
        <v>0</v>
      </c>
      <c r="AC62" s="91">
        <f t="shared" si="42"/>
        <v>0</v>
      </c>
      <c r="AD62" s="92">
        <f>IF(Επιχειρήσεις!$O66=1,1,0)</f>
        <v>0</v>
      </c>
      <c r="AE62" s="91">
        <f t="shared" si="43"/>
        <v>0</v>
      </c>
      <c r="AF62" s="92">
        <f>IF(Επιχειρήσεις!$P66=1,1,0)</f>
        <v>0</v>
      </c>
      <c r="AG62" s="91">
        <f t="shared" si="44"/>
        <v>0</v>
      </c>
      <c r="AH62" s="93">
        <f>IF(Επιχειρήσεις!$Q66=1,1,0)</f>
        <v>1</v>
      </c>
      <c r="AI62" s="91">
        <f t="shared" si="45"/>
        <v>0</v>
      </c>
      <c r="AJ62" s="92">
        <f>IF(Επιχειρήσεις!$R66=1,1,0)</f>
        <v>1</v>
      </c>
      <c r="AK62" s="91">
        <f t="shared" si="46"/>
        <v>0</v>
      </c>
      <c r="AL62" s="90">
        <f>IF(Επιχειρήσεις!$M66=1,1,0)</f>
        <v>1</v>
      </c>
      <c r="AM62" s="91">
        <f t="shared" si="47"/>
        <v>12</v>
      </c>
      <c r="AN62" s="28"/>
      <c r="AO62" s="94">
        <f t="shared" si="48"/>
        <v>29</v>
      </c>
      <c r="AP62" s="166">
        <f t="shared" si="14"/>
        <v>7.8997548351947694E-3</v>
      </c>
      <c r="AS62" s="190">
        <f>+Επιχειρήσεις!U66</f>
        <v>15</v>
      </c>
      <c r="AT62" s="96">
        <f>+Επιχειρήσεις!V66</f>
        <v>0</v>
      </c>
      <c r="AU62" s="96">
        <f>+Επιχειρήσεις!W66</f>
        <v>1</v>
      </c>
      <c r="AV62" s="96">
        <f t="shared" si="50"/>
        <v>90</v>
      </c>
      <c r="AW62" s="96">
        <f t="shared" si="50"/>
        <v>90</v>
      </c>
      <c r="AX62" s="96">
        <f t="shared" si="50"/>
        <v>90</v>
      </c>
      <c r="AY62" s="96">
        <f>+AV62*Επιχειρήσεις!X66</f>
        <v>90</v>
      </c>
      <c r="AZ62" s="95">
        <f t="shared" si="19"/>
        <v>376</v>
      </c>
      <c r="BA62" s="191">
        <f t="shared" si="49"/>
        <v>1.2625923438549362E-2</v>
      </c>
      <c r="BD62" s="227">
        <f t="shared" si="20"/>
        <v>4.4422399652337607E-4</v>
      </c>
      <c r="BE62" s="144">
        <f>+ΥΠΟΛΟΓΙΣΜΟΙ!AP62</f>
        <v>7.8997548351947694E-3</v>
      </c>
      <c r="BF62" s="144">
        <f t="shared" si="21"/>
        <v>1.2625923438549362E-2</v>
      </c>
      <c r="BG62" s="144">
        <f t="shared" si="22"/>
        <v>6.9899674234225025E-3</v>
      </c>
      <c r="BH62" s="216">
        <f t="shared" si="23"/>
        <v>369.07</v>
      </c>
      <c r="BJ62" s="215">
        <f t="shared" si="24"/>
        <v>4.4422399652337607E-4</v>
      </c>
      <c r="BK62" s="144">
        <f t="shared" si="25"/>
        <v>7.8997548351947694E-3</v>
      </c>
      <c r="BL62" s="144">
        <f t="shared" si="26"/>
        <v>4.171989415859073E-3</v>
      </c>
      <c r="BM62" s="217">
        <f t="shared" si="27"/>
        <v>314.57</v>
      </c>
      <c r="BN62" s="144">
        <f t="shared" si="28"/>
        <v>1.2625923438549362E-2</v>
      </c>
      <c r="BO62" s="217">
        <f t="shared" si="29"/>
        <v>138.88999999999999</v>
      </c>
      <c r="BP62" s="216">
        <f t="shared" si="30"/>
        <v>453.46</v>
      </c>
      <c r="BR62" s="215">
        <f t="shared" si="31"/>
        <v>6.9899674234225025E-3</v>
      </c>
      <c r="BS62" s="216">
        <f t="shared" si="32"/>
        <v>156.58000000000001</v>
      </c>
      <c r="BU62" s="222">
        <f t="shared" si="33"/>
        <v>525.65</v>
      </c>
      <c r="BV62" s="228">
        <f t="shared" si="34"/>
        <v>610.04</v>
      </c>
    </row>
    <row r="63" spans="1:74" x14ac:dyDescent="0.25">
      <c r="A63" s="77">
        <v>52</v>
      </c>
      <c r="B63" s="78" t="str">
        <f>+Επιχειρήσεις!B67</f>
        <v>Α</v>
      </c>
      <c r="C63" s="79">
        <f>+Επιχειρήσεις!C67</f>
        <v>1</v>
      </c>
      <c r="D63" s="80" t="str">
        <f>+Επιχειρήσεις!D67</f>
        <v>ΕΠΑΓΓΕΛΜΑΤΙΑΣ</v>
      </c>
      <c r="F63" s="81">
        <f>+Επιχειρήσεις!F67</f>
        <v>1</v>
      </c>
      <c r="H63" s="82">
        <f>IF(Επιχειρήσεις!H67&gt;1,1,0)</f>
        <v>1</v>
      </c>
      <c r="J63" s="143">
        <f>+Επιχειρήσεις!H67</f>
        <v>800</v>
      </c>
      <c r="K63" s="83">
        <f t="shared" si="35"/>
        <v>1600</v>
      </c>
      <c r="L63" s="84">
        <f t="shared" si="36"/>
        <v>3.8966909300621914E-4</v>
      </c>
      <c r="N63" s="97">
        <f>+Επιχειρήσεις!I67</f>
        <v>2</v>
      </c>
      <c r="O63" s="86">
        <f t="shared" si="37"/>
        <v>0.6</v>
      </c>
      <c r="P63" s="87">
        <f t="shared" si="38"/>
        <v>960</v>
      </c>
      <c r="Q63" s="88">
        <f>IF(Επιχειρήσεις!J67=1,(K63*$Q$10),0)</f>
        <v>320</v>
      </c>
      <c r="R63" s="87">
        <f>IF(Επιχειρήσεις!K67=1,(K63*$R$10),0)</f>
        <v>320</v>
      </c>
      <c r="S63" s="89">
        <f t="shared" si="16"/>
        <v>1600</v>
      </c>
      <c r="T63" s="144">
        <f t="shared" si="39"/>
        <v>8.8734441663482395E-4</v>
      </c>
      <c r="V63" s="145">
        <f t="shared" si="40"/>
        <v>3200</v>
      </c>
      <c r="W63" s="28"/>
      <c r="X63" s="180">
        <f t="shared" si="17"/>
        <v>5.4153020528563943E-4</v>
      </c>
      <c r="Z63" s="165">
        <f>IF(Επιχειρήσεις!$M67=1,1,0)</f>
        <v>1</v>
      </c>
      <c r="AA63" s="91">
        <f t="shared" si="41"/>
        <v>4</v>
      </c>
      <c r="AB63" s="92">
        <f>IF(Επιχειρήσεις!$N67=1,1,0)</f>
        <v>0</v>
      </c>
      <c r="AC63" s="91">
        <f t="shared" si="42"/>
        <v>0</v>
      </c>
      <c r="AD63" s="92">
        <f>IF(Επιχειρήσεις!$O67=1,1,0)</f>
        <v>0</v>
      </c>
      <c r="AE63" s="91">
        <f t="shared" si="43"/>
        <v>0</v>
      </c>
      <c r="AF63" s="92">
        <f>IF(Επιχειρήσεις!$P67=1,1,0)</f>
        <v>0</v>
      </c>
      <c r="AG63" s="91">
        <f t="shared" si="44"/>
        <v>0</v>
      </c>
      <c r="AH63" s="93">
        <f>IF(Επιχειρήσεις!$Q67=1,1,0)</f>
        <v>1</v>
      </c>
      <c r="AI63" s="91">
        <f t="shared" si="45"/>
        <v>12</v>
      </c>
      <c r="AJ63" s="92">
        <f>IF(Επιχειρήσεις!$R67=1,1,0)</f>
        <v>1</v>
      </c>
      <c r="AK63" s="91">
        <f t="shared" si="46"/>
        <v>12</v>
      </c>
      <c r="AL63" s="90">
        <f>IF(Επιχειρήσεις!$M67=1,1,0)</f>
        <v>1</v>
      </c>
      <c r="AM63" s="91">
        <f t="shared" si="47"/>
        <v>4</v>
      </c>
      <c r="AN63" s="28"/>
      <c r="AO63" s="94">
        <f t="shared" si="48"/>
        <v>37</v>
      </c>
      <c r="AP63" s="166">
        <f t="shared" si="14"/>
        <v>1.0078997548351948E-2</v>
      </c>
      <c r="AS63" s="190">
        <f>+Επιχειρήσεις!U67</f>
        <v>2</v>
      </c>
      <c r="AT63" s="96">
        <f>+Επιχειρήσεις!V67</f>
        <v>0</v>
      </c>
      <c r="AU63" s="96">
        <f>+Επιχειρήσεις!W67</f>
        <v>1</v>
      </c>
      <c r="AV63" s="96">
        <f t="shared" si="50"/>
        <v>12</v>
      </c>
      <c r="AW63" s="96">
        <f t="shared" si="50"/>
        <v>12</v>
      </c>
      <c r="AX63" s="96">
        <f t="shared" si="50"/>
        <v>12</v>
      </c>
      <c r="AY63" s="96">
        <f>+AV63*Επιχειρήσεις!X67</f>
        <v>12</v>
      </c>
      <c r="AZ63" s="95">
        <f t="shared" si="19"/>
        <v>51</v>
      </c>
      <c r="BA63" s="191">
        <f t="shared" si="49"/>
        <v>1.712558764271323E-3</v>
      </c>
      <c r="BD63" s="227">
        <f t="shared" si="20"/>
        <v>5.4153020528563943E-4</v>
      </c>
      <c r="BE63" s="144">
        <f>+ΥΠΟΛΟΓΙΣΜΟΙ!AP63</f>
        <v>1.0078997548351948E-2</v>
      </c>
      <c r="BF63" s="144">
        <f t="shared" si="21"/>
        <v>1.712558764271323E-3</v>
      </c>
      <c r="BG63" s="144">
        <f t="shared" si="22"/>
        <v>4.1110288393029701E-3</v>
      </c>
      <c r="BH63" s="216">
        <f t="shared" si="23"/>
        <v>217.06</v>
      </c>
      <c r="BJ63" s="215">
        <f t="shared" si="24"/>
        <v>5.4153020528563943E-4</v>
      </c>
      <c r="BK63" s="144">
        <f t="shared" si="25"/>
        <v>1.0078997548351948E-2</v>
      </c>
      <c r="BL63" s="144">
        <f t="shared" si="26"/>
        <v>5.3102638768187937E-3</v>
      </c>
      <c r="BM63" s="217">
        <f t="shared" si="27"/>
        <v>400.39</v>
      </c>
      <c r="BN63" s="144">
        <f t="shared" si="28"/>
        <v>1.712558764271323E-3</v>
      </c>
      <c r="BO63" s="217">
        <f t="shared" si="29"/>
        <v>18.84</v>
      </c>
      <c r="BP63" s="216">
        <f t="shared" si="30"/>
        <v>419.22999999999996</v>
      </c>
      <c r="BR63" s="215">
        <f t="shared" si="31"/>
        <v>4.1110288393029701E-3</v>
      </c>
      <c r="BS63" s="216">
        <f t="shared" si="32"/>
        <v>92.09</v>
      </c>
      <c r="BU63" s="222">
        <f t="shared" si="33"/>
        <v>309.14999999999998</v>
      </c>
      <c r="BV63" s="228">
        <f t="shared" si="34"/>
        <v>511.31999999999994</v>
      </c>
    </row>
    <row r="64" spans="1:74" x14ac:dyDescent="0.25">
      <c r="A64" s="77">
        <v>53</v>
      </c>
      <c r="B64" s="78" t="str">
        <f>+Επιχειρήσεις!B68</f>
        <v>Α</v>
      </c>
      <c r="C64" s="79">
        <f>+Επιχειρήσεις!C68</f>
        <v>1</v>
      </c>
      <c r="D64" s="80" t="str">
        <f>+Επιχειρήσεις!D68</f>
        <v>ΕΠΑΓΓΕΛΜΑΤΙΑΣ</v>
      </c>
      <c r="F64" s="81">
        <f>+Επιχειρήσεις!F68</f>
        <v>1</v>
      </c>
      <c r="H64" s="82">
        <f>IF(Επιχειρήσεις!H68&gt;1,1,0)</f>
        <v>1</v>
      </c>
      <c r="J64" s="143">
        <f>+Επιχειρήσεις!H68</f>
        <v>400</v>
      </c>
      <c r="K64" s="83">
        <f t="shared" si="35"/>
        <v>800</v>
      </c>
      <c r="L64" s="84">
        <f t="shared" si="36"/>
        <v>1.9483454650310957E-4</v>
      </c>
      <c r="N64" s="97">
        <f>+Επιχειρήσεις!I68</f>
        <v>1</v>
      </c>
      <c r="O64" s="86">
        <f t="shared" si="37"/>
        <v>0.3</v>
      </c>
      <c r="P64" s="87">
        <f t="shared" si="38"/>
        <v>240</v>
      </c>
      <c r="Q64" s="88">
        <f>IF(Επιχειρήσεις!J68=1,(K64*$Q$10),0)</f>
        <v>0</v>
      </c>
      <c r="R64" s="87">
        <f>IF(Επιχειρήσεις!K68=1,(K64*$R$10),0)</f>
        <v>160</v>
      </c>
      <c r="S64" s="89">
        <f t="shared" si="16"/>
        <v>400</v>
      </c>
      <c r="T64" s="144">
        <f t="shared" si="39"/>
        <v>2.2183610415870599E-4</v>
      </c>
      <c r="V64" s="145">
        <f t="shared" si="40"/>
        <v>1200</v>
      </c>
      <c r="W64" s="28"/>
      <c r="X64" s="180">
        <f t="shared" si="17"/>
        <v>2.0307382698211477E-4</v>
      </c>
      <c r="Z64" s="165">
        <f>IF(Επιχειρήσεις!$M68=1,1,0)</f>
        <v>1</v>
      </c>
      <c r="AA64" s="91">
        <f t="shared" si="41"/>
        <v>4</v>
      </c>
      <c r="AB64" s="92">
        <f>IF(Επιχειρήσεις!$N68=1,1,0)</f>
        <v>0</v>
      </c>
      <c r="AC64" s="91">
        <f t="shared" si="42"/>
        <v>0</v>
      </c>
      <c r="AD64" s="92">
        <f>IF(Επιχειρήσεις!$O68=1,1,0)</f>
        <v>0</v>
      </c>
      <c r="AE64" s="91">
        <f t="shared" si="43"/>
        <v>0</v>
      </c>
      <c r="AF64" s="92">
        <f>IF(Επιχειρήσεις!$P68=1,1,0)</f>
        <v>0</v>
      </c>
      <c r="AG64" s="91">
        <f t="shared" si="44"/>
        <v>0</v>
      </c>
      <c r="AH64" s="93">
        <f>IF(Επιχειρήσεις!$Q68=1,1,0)</f>
        <v>1</v>
      </c>
      <c r="AI64" s="91">
        <f t="shared" si="45"/>
        <v>12</v>
      </c>
      <c r="AJ64" s="92">
        <f>IF(Επιχειρήσεις!$R68=1,1,0)</f>
        <v>1</v>
      </c>
      <c r="AK64" s="91">
        <f t="shared" si="46"/>
        <v>12</v>
      </c>
      <c r="AL64" s="90">
        <f>IF(Επιχειρήσεις!$M68=1,1,0)</f>
        <v>1</v>
      </c>
      <c r="AM64" s="91">
        <f t="shared" si="47"/>
        <v>4</v>
      </c>
      <c r="AN64" s="28"/>
      <c r="AO64" s="94">
        <f t="shared" si="48"/>
        <v>37</v>
      </c>
      <c r="AP64" s="166">
        <f t="shared" si="14"/>
        <v>1.0078997548351948E-2</v>
      </c>
      <c r="AS64" s="190">
        <f>+Επιχειρήσεις!U68</f>
        <v>1</v>
      </c>
      <c r="AT64" s="96">
        <f>+Επιχειρήσεις!V68</f>
        <v>0</v>
      </c>
      <c r="AU64" s="96">
        <f>+Επιχειρήσεις!W68</f>
        <v>0</v>
      </c>
      <c r="AV64" s="96">
        <f t="shared" si="50"/>
        <v>6</v>
      </c>
      <c r="AW64" s="96">
        <f t="shared" si="50"/>
        <v>6</v>
      </c>
      <c r="AX64" s="96">
        <f t="shared" si="50"/>
        <v>6</v>
      </c>
      <c r="AY64" s="96">
        <f>+AV64*Επιχειρήσεις!X68</f>
        <v>0</v>
      </c>
      <c r="AZ64" s="95">
        <f t="shared" si="19"/>
        <v>19</v>
      </c>
      <c r="BA64" s="191">
        <f t="shared" si="49"/>
        <v>6.3801208865010069E-4</v>
      </c>
      <c r="BD64" s="227">
        <f t="shared" si="20"/>
        <v>2.0307382698211477E-4</v>
      </c>
      <c r="BE64" s="144">
        <f>+ΥΠΟΛΟΓΙΣΜΟΙ!AP64</f>
        <v>1.0078997548351948E-2</v>
      </c>
      <c r="BF64" s="144">
        <f t="shared" si="21"/>
        <v>6.3801208865010069E-4</v>
      </c>
      <c r="BG64" s="144">
        <f t="shared" si="22"/>
        <v>3.6400278213280547E-3</v>
      </c>
      <c r="BH64" s="216">
        <f t="shared" si="23"/>
        <v>192.19</v>
      </c>
      <c r="BJ64" s="215">
        <f t="shared" si="24"/>
        <v>2.0307382698211477E-4</v>
      </c>
      <c r="BK64" s="144">
        <f t="shared" si="25"/>
        <v>1.0078997548351948E-2</v>
      </c>
      <c r="BL64" s="144">
        <f t="shared" si="26"/>
        <v>5.1410356876670314E-3</v>
      </c>
      <c r="BM64" s="217">
        <f t="shared" si="27"/>
        <v>387.63</v>
      </c>
      <c r="BN64" s="144">
        <f t="shared" si="28"/>
        <v>6.3801208865010069E-4</v>
      </c>
      <c r="BO64" s="217">
        <f t="shared" si="29"/>
        <v>7.02</v>
      </c>
      <c r="BP64" s="216">
        <f t="shared" si="30"/>
        <v>394.65</v>
      </c>
      <c r="BR64" s="215">
        <f t="shared" si="31"/>
        <v>3.6400278213280547E-3</v>
      </c>
      <c r="BS64" s="216">
        <f t="shared" si="32"/>
        <v>81.540000000000006</v>
      </c>
      <c r="BU64" s="222">
        <f t="shared" si="33"/>
        <v>273.73</v>
      </c>
      <c r="BV64" s="228">
        <f t="shared" si="34"/>
        <v>476.19</v>
      </c>
    </row>
    <row r="65" spans="1:74" x14ac:dyDescent="0.25">
      <c r="A65" s="77">
        <v>54</v>
      </c>
      <c r="B65" s="78" t="str">
        <f>+Επιχειρήσεις!B69</f>
        <v>Α</v>
      </c>
      <c r="C65" s="79">
        <f>+Επιχειρήσεις!C69</f>
        <v>1</v>
      </c>
      <c r="D65" s="80" t="str">
        <f>+Επιχειρήσεις!D69</f>
        <v>ΕΠΑΓΓΕΛΜΑΤΙΑΣ</v>
      </c>
      <c r="F65" s="81">
        <f>+Επιχειρήσεις!F69</f>
        <v>1</v>
      </c>
      <c r="H65" s="82">
        <f>IF(Επιχειρήσεις!H69&gt;1,1,0)</f>
        <v>1</v>
      </c>
      <c r="J65" s="143">
        <f>+Επιχειρήσεις!H69</f>
        <v>20</v>
      </c>
      <c r="K65" s="83">
        <f t="shared" si="35"/>
        <v>40</v>
      </c>
      <c r="L65" s="84">
        <f t="shared" si="36"/>
        <v>9.7417273251554782E-6</v>
      </c>
      <c r="N65" s="97">
        <f>+Επιχειρήσεις!I69</f>
        <v>0</v>
      </c>
      <c r="O65" s="86">
        <f t="shared" si="37"/>
        <v>0</v>
      </c>
      <c r="P65" s="87">
        <f t="shared" si="38"/>
        <v>0</v>
      </c>
      <c r="Q65" s="88">
        <f>IF(Επιχειρήσεις!J69=1,(K65*$Q$10),0)</f>
        <v>0</v>
      </c>
      <c r="R65" s="87">
        <f>IF(Επιχειρήσεις!K69=1,(K65*$R$10),0)</f>
        <v>8</v>
      </c>
      <c r="S65" s="89">
        <f t="shared" si="16"/>
        <v>8</v>
      </c>
      <c r="T65" s="144">
        <f t="shared" si="39"/>
        <v>4.4367220831741195E-6</v>
      </c>
      <c r="V65" s="145">
        <f t="shared" si="40"/>
        <v>48</v>
      </c>
      <c r="W65" s="28"/>
      <c r="X65" s="180">
        <f t="shared" si="17"/>
        <v>8.1229530792845909E-6</v>
      </c>
      <c r="Z65" s="165">
        <f>IF(Επιχειρήσεις!$M69=1,1,0)</f>
        <v>1</v>
      </c>
      <c r="AA65" s="91">
        <f t="shared" si="41"/>
        <v>4</v>
      </c>
      <c r="AB65" s="92">
        <f>IF(Επιχειρήσεις!$N69=1,1,0)</f>
        <v>0</v>
      </c>
      <c r="AC65" s="91">
        <f t="shared" si="42"/>
        <v>0</v>
      </c>
      <c r="AD65" s="92">
        <f>IF(Επιχειρήσεις!$O69=1,1,0)</f>
        <v>0</v>
      </c>
      <c r="AE65" s="91">
        <f t="shared" si="43"/>
        <v>0</v>
      </c>
      <c r="AF65" s="92">
        <f>IF(Επιχειρήσεις!$P69=1,1,0)</f>
        <v>0</v>
      </c>
      <c r="AG65" s="91">
        <f t="shared" si="44"/>
        <v>0</v>
      </c>
      <c r="AH65" s="93">
        <f>IF(Επιχειρήσεις!$Q69=1,1,0)</f>
        <v>0</v>
      </c>
      <c r="AI65" s="91">
        <f t="shared" si="45"/>
        <v>0</v>
      </c>
      <c r="AJ65" s="92">
        <f>IF(Επιχειρήσεις!$R69=1,1,0)</f>
        <v>1</v>
      </c>
      <c r="AK65" s="91">
        <f t="shared" si="46"/>
        <v>12</v>
      </c>
      <c r="AL65" s="90">
        <f>IF(Επιχειρήσεις!$M69=1,1,0)</f>
        <v>1</v>
      </c>
      <c r="AM65" s="91">
        <f t="shared" si="47"/>
        <v>4</v>
      </c>
      <c r="AN65" s="28"/>
      <c r="AO65" s="94">
        <f t="shared" si="48"/>
        <v>24</v>
      </c>
      <c r="AP65" s="166">
        <f t="shared" si="14"/>
        <v>6.5377281394715337E-3</v>
      </c>
      <c r="AS65" s="190">
        <f>+Επιχειρήσεις!U69</f>
        <v>1</v>
      </c>
      <c r="AT65" s="96">
        <f>+Επιχειρήσεις!V69</f>
        <v>1</v>
      </c>
      <c r="AU65" s="96">
        <f>+Επιχειρήσεις!W69</f>
        <v>0</v>
      </c>
      <c r="AV65" s="96">
        <f t="shared" si="50"/>
        <v>12</v>
      </c>
      <c r="AW65" s="96">
        <f t="shared" si="50"/>
        <v>12</v>
      </c>
      <c r="AX65" s="96">
        <f t="shared" si="50"/>
        <v>12</v>
      </c>
      <c r="AY65" s="96">
        <f>+AV65*Επιχειρήσεις!X69</f>
        <v>0</v>
      </c>
      <c r="AZ65" s="95">
        <f t="shared" si="19"/>
        <v>38</v>
      </c>
      <c r="BA65" s="191">
        <f t="shared" si="49"/>
        <v>1.2760241773002014E-3</v>
      </c>
      <c r="BD65" s="227">
        <f t="shared" si="20"/>
        <v>8.1229530792845909E-6</v>
      </c>
      <c r="BE65" s="144">
        <f>+ΥΠΟΛΟΓΙΣΜΟΙ!AP65</f>
        <v>6.5377281394715337E-3</v>
      </c>
      <c r="BF65" s="144">
        <f t="shared" si="21"/>
        <v>1.2760241773002014E-3</v>
      </c>
      <c r="BG65" s="144">
        <f t="shared" si="22"/>
        <v>2.6072917566170068E-3</v>
      </c>
      <c r="BH65" s="216">
        <f t="shared" si="23"/>
        <v>137.66999999999999</v>
      </c>
      <c r="BJ65" s="215">
        <f t="shared" si="24"/>
        <v>8.1229530792845909E-6</v>
      </c>
      <c r="BK65" s="144">
        <f t="shared" si="25"/>
        <v>6.5377281394715337E-3</v>
      </c>
      <c r="BL65" s="144">
        <f t="shared" si="26"/>
        <v>3.2729255462754093E-3</v>
      </c>
      <c r="BM65" s="217">
        <f t="shared" si="27"/>
        <v>246.78</v>
      </c>
      <c r="BN65" s="144">
        <f t="shared" si="28"/>
        <v>1.2760241773002014E-3</v>
      </c>
      <c r="BO65" s="217">
        <f t="shared" si="29"/>
        <v>14.04</v>
      </c>
      <c r="BP65" s="216">
        <f t="shared" si="30"/>
        <v>260.82</v>
      </c>
      <c r="BR65" s="215">
        <f t="shared" si="31"/>
        <v>2.6072917566170068E-3</v>
      </c>
      <c r="BS65" s="216">
        <f t="shared" si="32"/>
        <v>58.4</v>
      </c>
      <c r="BU65" s="222">
        <f t="shared" si="33"/>
        <v>196.07</v>
      </c>
      <c r="BV65" s="228">
        <f t="shared" si="34"/>
        <v>319.21999999999997</v>
      </c>
    </row>
    <row r="66" spans="1:74" x14ac:dyDescent="0.25">
      <c r="A66" s="77">
        <v>55</v>
      </c>
      <c r="B66" s="78" t="str">
        <f>+Επιχειρήσεις!B70</f>
        <v>Α</v>
      </c>
      <c r="C66" s="79">
        <f>+Επιχειρήσεις!C70</f>
        <v>1</v>
      </c>
      <c r="D66" s="80" t="str">
        <f>+Επιχειρήσεις!D70</f>
        <v>ΕΠΑΓΓΕΛΜΑΤΙΑΣ</v>
      </c>
      <c r="F66" s="81">
        <f>+Επιχειρήσεις!F70</f>
        <v>1</v>
      </c>
      <c r="H66" s="82">
        <f>IF(Επιχειρήσεις!H70&gt;1,1,0)</f>
        <v>1</v>
      </c>
      <c r="J66" s="143">
        <f>+Επιχειρήσεις!H70</f>
        <v>15000</v>
      </c>
      <c r="K66" s="83">
        <f t="shared" si="35"/>
        <v>30000</v>
      </c>
      <c r="L66" s="84">
        <f t="shared" si="36"/>
        <v>7.3062954938666082E-3</v>
      </c>
      <c r="N66" s="97">
        <f>+Επιχειρήσεις!I70</f>
        <v>0</v>
      </c>
      <c r="O66" s="86">
        <f t="shared" si="37"/>
        <v>0</v>
      </c>
      <c r="P66" s="87">
        <f t="shared" si="38"/>
        <v>0</v>
      </c>
      <c r="Q66" s="88">
        <f>IF(Επιχειρήσεις!J70=1,(K66*$Q$10),0)</f>
        <v>0</v>
      </c>
      <c r="R66" s="87">
        <f>IF(Επιχειρήσεις!K70=1,(K66*$R$10),0)</f>
        <v>6000</v>
      </c>
      <c r="S66" s="89">
        <f t="shared" si="16"/>
        <v>6000</v>
      </c>
      <c r="T66" s="144">
        <f t="shared" si="39"/>
        <v>3.3275415623805898E-3</v>
      </c>
      <c r="V66" s="145">
        <f t="shared" si="40"/>
        <v>36000</v>
      </c>
      <c r="W66" s="28"/>
      <c r="X66" s="180">
        <f t="shared" si="17"/>
        <v>6.0922148094634436E-3</v>
      </c>
      <c r="Z66" s="165">
        <f>IF(Επιχειρήσεις!$M70=1,1,0)</f>
        <v>1</v>
      </c>
      <c r="AA66" s="91">
        <f t="shared" si="41"/>
        <v>4</v>
      </c>
      <c r="AB66" s="92">
        <f>IF(Επιχειρήσεις!$N70=1,1,0)</f>
        <v>0</v>
      </c>
      <c r="AC66" s="91">
        <f t="shared" si="42"/>
        <v>0</v>
      </c>
      <c r="AD66" s="92">
        <f>IF(Επιχειρήσεις!$O70=1,1,0)</f>
        <v>0</v>
      </c>
      <c r="AE66" s="91">
        <f t="shared" si="43"/>
        <v>0</v>
      </c>
      <c r="AF66" s="92">
        <f>IF(Επιχειρήσεις!$P70=1,1,0)</f>
        <v>0</v>
      </c>
      <c r="AG66" s="91">
        <f t="shared" si="44"/>
        <v>0</v>
      </c>
      <c r="AH66" s="93">
        <f>IF(Επιχειρήσεις!$Q70=1,1,0)</f>
        <v>0</v>
      </c>
      <c r="AI66" s="91">
        <f t="shared" si="45"/>
        <v>0</v>
      </c>
      <c r="AJ66" s="92">
        <f>IF(Επιχειρήσεις!$R70=1,1,0)</f>
        <v>1</v>
      </c>
      <c r="AK66" s="91">
        <f t="shared" si="46"/>
        <v>12</v>
      </c>
      <c r="AL66" s="90">
        <f>IF(Επιχειρήσεις!$M70=1,1,0)</f>
        <v>1</v>
      </c>
      <c r="AM66" s="91">
        <f t="shared" si="47"/>
        <v>4</v>
      </c>
      <c r="AN66" s="28"/>
      <c r="AO66" s="94">
        <f t="shared" si="48"/>
        <v>24</v>
      </c>
      <c r="AP66" s="166">
        <f t="shared" si="14"/>
        <v>6.5377281394715337E-3</v>
      </c>
      <c r="AS66" s="190">
        <f>+Επιχειρήσεις!U70</f>
        <v>10</v>
      </c>
      <c r="AT66" s="96">
        <f>+Επιχειρήσεις!V70</f>
        <v>1</v>
      </c>
      <c r="AU66" s="96">
        <f>+Επιχειρήσεις!W70</f>
        <v>0</v>
      </c>
      <c r="AV66" s="96">
        <f t="shared" si="50"/>
        <v>120</v>
      </c>
      <c r="AW66" s="96">
        <f t="shared" si="50"/>
        <v>120</v>
      </c>
      <c r="AX66" s="96">
        <f t="shared" si="50"/>
        <v>120</v>
      </c>
      <c r="AY66" s="96">
        <f>+AV66*Επιχειρήσεις!X70</f>
        <v>0</v>
      </c>
      <c r="AZ66" s="95">
        <f t="shared" si="19"/>
        <v>371</v>
      </c>
      <c r="BA66" s="191">
        <f t="shared" si="49"/>
        <v>1.2458025520483546E-2</v>
      </c>
      <c r="BD66" s="227">
        <f t="shared" si="20"/>
        <v>6.0922148094634436E-3</v>
      </c>
      <c r="BE66" s="144">
        <f>+ΥΠΟΛΟΓΙΣΜΟΙ!AP66</f>
        <v>6.5377281394715337E-3</v>
      </c>
      <c r="BF66" s="144">
        <f t="shared" si="21"/>
        <v>1.2458025520483546E-2</v>
      </c>
      <c r="BG66" s="144">
        <f t="shared" si="22"/>
        <v>8.3626561564728412E-3</v>
      </c>
      <c r="BH66" s="216">
        <f t="shared" si="23"/>
        <v>441.55</v>
      </c>
      <c r="BJ66" s="215">
        <f t="shared" si="24"/>
        <v>6.0922148094634436E-3</v>
      </c>
      <c r="BK66" s="144">
        <f t="shared" si="25"/>
        <v>6.5377281394715337E-3</v>
      </c>
      <c r="BL66" s="144">
        <f t="shared" si="26"/>
        <v>6.3149714744674887E-3</v>
      </c>
      <c r="BM66" s="217">
        <f t="shared" si="27"/>
        <v>476.15</v>
      </c>
      <c r="BN66" s="144">
        <f t="shared" si="28"/>
        <v>1.2458025520483546E-2</v>
      </c>
      <c r="BO66" s="217">
        <f t="shared" si="29"/>
        <v>137.04</v>
      </c>
      <c r="BP66" s="216">
        <f t="shared" si="30"/>
        <v>613.18999999999994</v>
      </c>
      <c r="BR66" s="215">
        <f t="shared" si="31"/>
        <v>8.3626561564728412E-3</v>
      </c>
      <c r="BS66" s="216">
        <f t="shared" si="32"/>
        <v>187.32</v>
      </c>
      <c r="BU66" s="222">
        <f t="shared" si="33"/>
        <v>628.87</v>
      </c>
      <c r="BV66" s="228">
        <f t="shared" si="34"/>
        <v>800.51</v>
      </c>
    </row>
    <row r="67" spans="1:74" x14ac:dyDescent="0.25">
      <c r="A67" s="77">
        <v>56</v>
      </c>
      <c r="B67" s="78" t="str">
        <f>+Επιχειρήσεις!B71</f>
        <v>Α</v>
      </c>
      <c r="C67" s="79">
        <f>+Επιχειρήσεις!C71</f>
        <v>1</v>
      </c>
      <c r="D67" s="80" t="str">
        <f>+Επιχειρήσεις!D71</f>
        <v>ΕΠΑΓΓΕΛΜΑΤΙΑΣ</v>
      </c>
      <c r="F67" s="81">
        <f>+Επιχειρήσεις!F71</f>
        <v>2</v>
      </c>
      <c r="H67" s="82">
        <f>IF(Επιχειρήσεις!H71&gt;1,1,0)</f>
        <v>1</v>
      </c>
      <c r="J67" s="143">
        <f>+Επιχειρήσεις!H71</f>
        <v>65000</v>
      </c>
      <c r="K67" s="83">
        <f t="shared" si="35"/>
        <v>455000</v>
      </c>
      <c r="L67" s="84">
        <f t="shared" si="36"/>
        <v>0.11081214832364356</v>
      </c>
      <c r="N67" s="97">
        <f>+Επιχειρήσεις!I71</f>
        <v>0</v>
      </c>
      <c r="O67" s="86">
        <f t="shared" si="37"/>
        <v>0</v>
      </c>
      <c r="P67" s="87">
        <f t="shared" si="38"/>
        <v>0</v>
      </c>
      <c r="Q67" s="88">
        <f>IF(Επιχειρήσεις!J71=1,(K67*$Q$10),0)</f>
        <v>0</v>
      </c>
      <c r="R67" s="87">
        <f>IF(Επιχειρήσεις!K71=1,(K67*$R$10),0)</f>
        <v>91000</v>
      </c>
      <c r="S67" s="89">
        <f t="shared" si="16"/>
        <v>91000</v>
      </c>
      <c r="T67" s="144">
        <f t="shared" si="39"/>
        <v>5.0467713696105615E-2</v>
      </c>
      <c r="V67" s="145">
        <f t="shared" si="40"/>
        <v>546000</v>
      </c>
      <c r="W67" s="28"/>
      <c r="X67" s="180">
        <f t="shared" si="17"/>
        <v>9.239859127686223E-2</v>
      </c>
      <c r="Z67" s="165">
        <f>IF(Επιχειρήσεις!$M71=1,1,0)</f>
        <v>1</v>
      </c>
      <c r="AA67" s="91">
        <f t="shared" si="41"/>
        <v>12</v>
      </c>
      <c r="AB67" s="92">
        <f>IF(Επιχειρήσεις!$N71=1,1,0)</f>
        <v>0</v>
      </c>
      <c r="AC67" s="91">
        <f t="shared" si="42"/>
        <v>0</v>
      </c>
      <c r="AD67" s="92">
        <f>IF(Επιχειρήσεις!$O71=1,1,0)</f>
        <v>0</v>
      </c>
      <c r="AE67" s="91">
        <f t="shared" si="43"/>
        <v>0</v>
      </c>
      <c r="AF67" s="92">
        <f>IF(Επιχειρήσεις!$P71=1,1,0)</f>
        <v>0</v>
      </c>
      <c r="AG67" s="91">
        <f t="shared" si="44"/>
        <v>0</v>
      </c>
      <c r="AH67" s="93">
        <f>IF(Επιχειρήσεις!$Q71=1,1,0)</f>
        <v>0</v>
      </c>
      <c r="AI67" s="91">
        <f t="shared" si="45"/>
        <v>0</v>
      </c>
      <c r="AJ67" s="92">
        <f>IF(Επιχειρήσεις!$R71=1,1,0)</f>
        <v>1</v>
      </c>
      <c r="AK67" s="91">
        <f t="shared" si="46"/>
        <v>0</v>
      </c>
      <c r="AL67" s="90">
        <f>IF(Επιχειρήσεις!$M71=1,1,0)</f>
        <v>1</v>
      </c>
      <c r="AM67" s="91">
        <f t="shared" si="47"/>
        <v>12</v>
      </c>
      <c r="AN67" s="28"/>
      <c r="AO67" s="94">
        <f t="shared" si="48"/>
        <v>28</v>
      </c>
      <c r="AP67" s="166">
        <f t="shared" si="14"/>
        <v>7.6273494960501223E-3</v>
      </c>
      <c r="AS67" s="190">
        <f>+Επιχειρήσεις!U71</f>
        <v>5</v>
      </c>
      <c r="AT67" s="96">
        <f>+Επιχειρήσεις!V71</f>
        <v>1</v>
      </c>
      <c r="AU67" s="96">
        <f>+Επιχειρήσεις!W71</f>
        <v>0</v>
      </c>
      <c r="AV67" s="96">
        <f t="shared" si="50"/>
        <v>60</v>
      </c>
      <c r="AW67" s="96">
        <f t="shared" si="50"/>
        <v>60</v>
      </c>
      <c r="AX67" s="96">
        <f t="shared" si="50"/>
        <v>60</v>
      </c>
      <c r="AY67" s="96">
        <f>+AV67*Επιχειρήσεις!X71</f>
        <v>0</v>
      </c>
      <c r="AZ67" s="95">
        <f t="shared" si="19"/>
        <v>186</v>
      </c>
      <c r="BA67" s="191">
        <f t="shared" si="49"/>
        <v>6.2458025520483549E-3</v>
      </c>
      <c r="BD67" s="227">
        <f t="shared" si="20"/>
        <v>9.239859127686223E-2</v>
      </c>
      <c r="BE67" s="144">
        <f>+ΥΠΟΛΟΓΙΣΜΟΙ!AP67</f>
        <v>7.6273494960501223E-3</v>
      </c>
      <c r="BF67" s="144">
        <f t="shared" si="21"/>
        <v>6.2458025520483549E-3</v>
      </c>
      <c r="BG67" s="144">
        <f t="shared" si="22"/>
        <v>3.5423914441653569E-2</v>
      </c>
      <c r="BH67" s="216">
        <f t="shared" si="23"/>
        <v>1870.38</v>
      </c>
      <c r="BJ67" s="215">
        <f t="shared" si="24"/>
        <v>9.239859127686223E-2</v>
      </c>
      <c r="BK67" s="144">
        <f t="shared" si="25"/>
        <v>7.6273494960501223E-3</v>
      </c>
      <c r="BL67" s="144">
        <f t="shared" si="26"/>
        <v>5.0012970386456176E-2</v>
      </c>
      <c r="BM67" s="217">
        <f t="shared" si="27"/>
        <v>3770.98</v>
      </c>
      <c r="BN67" s="144">
        <f t="shared" si="28"/>
        <v>6.2458025520483549E-3</v>
      </c>
      <c r="BO67" s="217">
        <f t="shared" si="29"/>
        <v>68.7</v>
      </c>
      <c r="BP67" s="216">
        <f t="shared" si="30"/>
        <v>3839.68</v>
      </c>
      <c r="BR67" s="215">
        <f t="shared" si="31"/>
        <v>3.5423914441653569E-2</v>
      </c>
      <c r="BS67" s="216">
        <f t="shared" si="32"/>
        <v>793.5</v>
      </c>
      <c r="BU67" s="222">
        <f t="shared" si="33"/>
        <v>2663.88</v>
      </c>
      <c r="BV67" s="228">
        <f t="shared" si="34"/>
        <v>4633.18</v>
      </c>
    </row>
    <row r="68" spans="1:74" x14ac:dyDescent="0.25">
      <c r="A68" s="77">
        <v>57</v>
      </c>
      <c r="B68" s="78" t="str">
        <f>+Επιχειρήσεις!B72</f>
        <v>Α</v>
      </c>
      <c r="C68" s="79">
        <f>+Επιχειρήσεις!C72</f>
        <v>1</v>
      </c>
      <c r="D68" s="80" t="str">
        <f>+Επιχειρήσεις!D72</f>
        <v>ΕΠΑΓΓΕΛΜΑΤΙΑΣ</v>
      </c>
      <c r="F68" s="81">
        <f>+Επιχειρήσεις!F72</f>
        <v>2</v>
      </c>
      <c r="H68" s="82">
        <f>IF(Επιχειρήσεις!H72&gt;1,1,0)</f>
        <v>1</v>
      </c>
      <c r="J68" s="143">
        <f>+Επιχειρήσεις!H72</f>
        <v>6000</v>
      </c>
      <c r="K68" s="83">
        <f t="shared" si="35"/>
        <v>42000</v>
      </c>
      <c r="L68" s="84">
        <f t="shared" si="36"/>
        <v>1.0228813691413251E-2</v>
      </c>
      <c r="N68" s="97">
        <f>+Επιχειρήσεις!I72</f>
        <v>1</v>
      </c>
      <c r="O68" s="86">
        <f t="shared" si="37"/>
        <v>0.3</v>
      </c>
      <c r="P68" s="87">
        <f t="shared" si="38"/>
        <v>12600</v>
      </c>
      <c r="Q68" s="88">
        <f>IF(Επιχειρήσεις!J72=1,(K68*$Q$10),0)</f>
        <v>0</v>
      </c>
      <c r="R68" s="87">
        <f>IF(Επιχειρήσεις!K72=1,(K68*$R$10),0)</f>
        <v>0</v>
      </c>
      <c r="S68" s="89">
        <f t="shared" si="16"/>
        <v>12600</v>
      </c>
      <c r="T68" s="144">
        <f t="shared" si="39"/>
        <v>6.9878372809992388E-3</v>
      </c>
      <c r="V68" s="145">
        <f t="shared" si="40"/>
        <v>54600</v>
      </c>
      <c r="W68" s="28"/>
      <c r="X68" s="180">
        <f t="shared" si="17"/>
        <v>9.2398591276862223E-3</v>
      </c>
      <c r="Z68" s="165">
        <f>IF(Επιχειρήσεις!$M72=1,1,0)</f>
        <v>1</v>
      </c>
      <c r="AA68" s="91">
        <f t="shared" si="41"/>
        <v>12</v>
      </c>
      <c r="AB68" s="92">
        <f>IF(Επιχειρήσεις!$N72=1,1,0)</f>
        <v>1</v>
      </c>
      <c r="AC68" s="91">
        <f t="shared" si="42"/>
        <v>0</v>
      </c>
      <c r="AD68" s="92">
        <f>IF(Επιχειρήσεις!$O72=1,1,0)</f>
        <v>1</v>
      </c>
      <c r="AE68" s="91">
        <f t="shared" si="43"/>
        <v>0</v>
      </c>
      <c r="AF68" s="92">
        <f>IF(Επιχειρήσεις!$P72=1,1,0)</f>
        <v>0</v>
      </c>
      <c r="AG68" s="91">
        <f t="shared" si="44"/>
        <v>0</v>
      </c>
      <c r="AH68" s="93">
        <f>IF(Επιχειρήσεις!$Q72=1,1,0)</f>
        <v>0</v>
      </c>
      <c r="AI68" s="91">
        <f t="shared" si="45"/>
        <v>0</v>
      </c>
      <c r="AJ68" s="92">
        <f>IF(Επιχειρήσεις!$R72=1,1,0)</f>
        <v>1</v>
      </c>
      <c r="AK68" s="91">
        <f t="shared" si="46"/>
        <v>0</v>
      </c>
      <c r="AL68" s="90">
        <f>IF(Επιχειρήσεις!$M72=1,1,0)</f>
        <v>1</v>
      </c>
      <c r="AM68" s="91">
        <f t="shared" si="47"/>
        <v>12</v>
      </c>
      <c r="AN68" s="28"/>
      <c r="AO68" s="94">
        <f t="shared" si="48"/>
        <v>30</v>
      </c>
      <c r="AP68" s="166">
        <f t="shared" si="14"/>
        <v>8.1721601743394174E-3</v>
      </c>
      <c r="AS68" s="190">
        <f>+Επιχειρήσεις!U72</f>
        <v>5</v>
      </c>
      <c r="AT68" s="96">
        <f>+Επιχειρήσεις!V72</f>
        <v>1</v>
      </c>
      <c r="AU68" s="96">
        <f>+Επιχειρήσεις!W72</f>
        <v>0</v>
      </c>
      <c r="AV68" s="96">
        <f t="shared" si="50"/>
        <v>60</v>
      </c>
      <c r="AW68" s="96">
        <f t="shared" si="50"/>
        <v>60</v>
      </c>
      <c r="AX68" s="96">
        <f t="shared" si="50"/>
        <v>60</v>
      </c>
      <c r="AY68" s="96">
        <f>+AV68*Επιχειρήσεις!X72</f>
        <v>0</v>
      </c>
      <c r="AZ68" s="95">
        <f t="shared" si="19"/>
        <v>186</v>
      </c>
      <c r="BA68" s="191">
        <f t="shared" si="49"/>
        <v>6.2458025520483549E-3</v>
      </c>
      <c r="BD68" s="227">
        <f t="shared" si="20"/>
        <v>9.2398591276862223E-3</v>
      </c>
      <c r="BE68" s="144">
        <f>+ΥΠΟΛΟΓΙΣΜΟΙ!AP68</f>
        <v>8.1721601743394174E-3</v>
      </c>
      <c r="BF68" s="144">
        <f t="shared" si="21"/>
        <v>6.2458025520483549E-3</v>
      </c>
      <c r="BG68" s="144">
        <f t="shared" si="22"/>
        <v>7.8859406180246654E-3</v>
      </c>
      <c r="BH68" s="216">
        <f t="shared" si="23"/>
        <v>416.38</v>
      </c>
      <c r="BJ68" s="215">
        <f t="shared" si="24"/>
        <v>9.2398591276862223E-3</v>
      </c>
      <c r="BK68" s="144">
        <f t="shared" si="25"/>
        <v>8.1721601743394174E-3</v>
      </c>
      <c r="BL68" s="144">
        <f t="shared" si="26"/>
        <v>8.7060096510128207E-3</v>
      </c>
      <c r="BM68" s="217">
        <f t="shared" si="27"/>
        <v>656.43</v>
      </c>
      <c r="BN68" s="144">
        <f t="shared" si="28"/>
        <v>6.2458025520483549E-3</v>
      </c>
      <c r="BO68" s="217">
        <f t="shared" si="29"/>
        <v>68.7</v>
      </c>
      <c r="BP68" s="216">
        <f t="shared" si="30"/>
        <v>725.13</v>
      </c>
      <c r="BR68" s="215">
        <f t="shared" si="31"/>
        <v>7.8859406180246654E-3</v>
      </c>
      <c r="BS68" s="216">
        <f t="shared" si="32"/>
        <v>176.65</v>
      </c>
      <c r="BU68" s="222">
        <f t="shared" si="33"/>
        <v>593.03</v>
      </c>
      <c r="BV68" s="228">
        <f t="shared" si="34"/>
        <v>901.78</v>
      </c>
    </row>
    <row r="69" spans="1:74" x14ac:dyDescent="0.25">
      <c r="A69" s="77">
        <v>58</v>
      </c>
      <c r="B69" s="78" t="str">
        <f>+Επιχειρήσεις!B73</f>
        <v>Α</v>
      </c>
      <c r="C69" s="79">
        <f>+Επιχειρήσεις!C73</f>
        <v>1</v>
      </c>
      <c r="D69" s="80" t="str">
        <f>+Επιχειρήσεις!D73</f>
        <v>ΕΠΑΓΓΕΛΜΑΤΙΑΣ</v>
      </c>
      <c r="F69" s="81">
        <f>+Επιχειρήσεις!F73</f>
        <v>1</v>
      </c>
      <c r="H69" s="82">
        <f>IF(Επιχειρήσεις!H73&gt;1,1,0)</f>
        <v>1</v>
      </c>
      <c r="J69" s="143">
        <f>+Επιχειρήσεις!H73</f>
        <v>400</v>
      </c>
      <c r="K69" s="83">
        <f t="shared" si="35"/>
        <v>800</v>
      </c>
      <c r="L69" s="84">
        <f t="shared" si="36"/>
        <v>1.9483454650310957E-4</v>
      </c>
      <c r="N69" s="97">
        <f>+Επιχειρήσεις!I73</f>
        <v>1</v>
      </c>
      <c r="O69" s="86">
        <f t="shared" si="37"/>
        <v>0.3</v>
      </c>
      <c r="P69" s="87">
        <f t="shared" si="38"/>
        <v>240</v>
      </c>
      <c r="Q69" s="88">
        <f>IF(Επιχειρήσεις!J73=1,(K69*$Q$10),0)</f>
        <v>0</v>
      </c>
      <c r="R69" s="87">
        <f>IF(Επιχειρήσεις!K73=1,(K69*$R$10),0)</f>
        <v>0</v>
      </c>
      <c r="S69" s="89">
        <f t="shared" si="16"/>
        <v>240</v>
      </c>
      <c r="T69" s="144">
        <f t="shared" si="39"/>
        <v>1.3310166249522358E-4</v>
      </c>
      <c r="V69" s="145">
        <f t="shared" si="40"/>
        <v>1040</v>
      </c>
      <c r="W69" s="28"/>
      <c r="X69" s="180">
        <f t="shared" si="17"/>
        <v>1.7599731671783282E-4</v>
      </c>
      <c r="Z69" s="165">
        <f>IF(Επιχειρήσεις!$M73=1,1,0)</f>
        <v>1</v>
      </c>
      <c r="AA69" s="91">
        <f t="shared" si="41"/>
        <v>4</v>
      </c>
      <c r="AB69" s="92">
        <f>IF(Επιχειρήσεις!$N73=1,1,0)</f>
        <v>1</v>
      </c>
      <c r="AC69" s="91">
        <f t="shared" si="42"/>
        <v>12</v>
      </c>
      <c r="AD69" s="92">
        <f>IF(Επιχειρήσεις!$O73=1,1,0)</f>
        <v>1</v>
      </c>
      <c r="AE69" s="91">
        <f t="shared" si="43"/>
        <v>4</v>
      </c>
      <c r="AF69" s="92">
        <f>IF(Επιχειρήσεις!$P73=1,1,0)</f>
        <v>0</v>
      </c>
      <c r="AG69" s="91">
        <f t="shared" si="44"/>
        <v>0</v>
      </c>
      <c r="AH69" s="93">
        <f>IF(Επιχειρήσεις!$Q73=1,1,0)</f>
        <v>0</v>
      </c>
      <c r="AI69" s="91">
        <f t="shared" si="45"/>
        <v>0</v>
      </c>
      <c r="AJ69" s="92">
        <f>IF(Επιχειρήσεις!$R73=1,1,0)</f>
        <v>1</v>
      </c>
      <c r="AK69" s="91">
        <f t="shared" si="46"/>
        <v>12</v>
      </c>
      <c r="AL69" s="90">
        <f>IF(Επιχειρήσεις!$M73=1,1,0)</f>
        <v>1</v>
      </c>
      <c r="AM69" s="91">
        <f t="shared" si="47"/>
        <v>4</v>
      </c>
      <c r="AN69" s="28"/>
      <c r="AO69" s="94">
        <f t="shared" si="48"/>
        <v>42</v>
      </c>
      <c r="AP69" s="166">
        <f t="shared" si="14"/>
        <v>1.1441024244075185E-2</v>
      </c>
      <c r="AS69" s="190">
        <f>+Επιχειρήσεις!U73</f>
        <v>2</v>
      </c>
      <c r="AT69" s="96">
        <f>+Επιχειρήσεις!V73</f>
        <v>0</v>
      </c>
      <c r="AU69" s="96">
        <f>+Επιχειρήσεις!W73</f>
        <v>1</v>
      </c>
      <c r="AV69" s="96">
        <f t="shared" si="50"/>
        <v>12</v>
      </c>
      <c r="AW69" s="96">
        <f t="shared" si="50"/>
        <v>12</v>
      </c>
      <c r="AX69" s="96">
        <f t="shared" si="50"/>
        <v>12</v>
      </c>
      <c r="AY69" s="96">
        <f>+AV69*Επιχειρήσεις!X73</f>
        <v>12</v>
      </c>
      <c r="AZ69" s="95">
        <f t="shared" si="19"/>
        <v>51</v>
      </c>
      <c r="BA69" s="191">
        <f t="shared" si="49"/>
        <v>1.712558764271323E-3</v>
      </c>
      <c r="BD69" s="227">
        <f t="shared" si="20"/>
        <v>1.7599731671783282E-4</v>
      </c>
      <c r="BE69" s="144">
        <f>+ΥΠΟΛΟΓΙΣΜΟΙ!AP69</f>
        <v>1.1441024244075185E-2</v>
      </c>
      <c r="BF69" s="144">
        <f t="shared" si="21"/>
        <v>1.712558764271323E-3</v>
      </c>
      <c r="BG69" s="144">
        <f t="shared" si="22"/>
        <v>4.4431934416881138E-3</v>
      </c>
      <c r="BH69" s="216">
        <f t="shared" si="23"/>
        <v>234.6</v>
      </c>
      <c r="BJ69" s="215">
        <f t="shared" si="24"/>
        <v>1.7599731671783282E-4</v>
      </c>
      <c r="BK69" s="144">
        <f t="shared" si="25"/>
        <v>1.1441024244075185E-2</v>
      </c>
      <c r="BL69" s="144">
        <f t="shared" si="26"/>
        <v>5.8085107803965089E-3</v>
      </c>
      <c r="BM69" s="217">
        <f t="shared" si="27"/>
        <v>437.96</v>
      </c>
      <c r="BN69" s="144">
        <f t="shared" si="28"/>
        <v>1.712558764271323E-3</v>
      </c>
      <c r="BO69" s="217">
        <f t="shared" si="29"/>
        <v>18.84</v>
      </c>
      <c r="BP69" s="216">
        <f t="shared" si="30"/>
        <v>456.79999999999995</v>
      </c>
      <c r="BR69" s="215">
        <f t="shared" si="31"/>
        <v>4.4431934416881138E-3</v>
      </c>
      <c r="BS69" s="216">
        <f t="shared" si="32"/>
        <v>99.53</v>
      </c>
      <c r="BU69" s="222">
        <f t="shared" si="33"/>
        <v>334.13</v>
      </c>
      <c r="BV69" s="228">
        <f t="shared" si="34"/>
        <v>556.32999999999993</v>
      </c>
    </row>
    <row r="70" spans="1:74" x14ac:dyDescent="0.25">
      <c r="A70" s="77">
        <v>59</v>
      </c>
      <c r="B70" s="78" t="str">
        <f>+Επιχειρήσεις!B74</f>
        <v>Α</v>
      </c>
      <c r="C70" s="79">
        <f>+Επιχειρήσεις!C74</f>
        <v>1</v>
      </c>
      <c r="D70" s="80" t="str">
        <f>+Επιχειρήσεις!D74</f>
        <v>ΕΠΑΓΓΕΛΜΑΤΙΑΣ</v>
      </c>
      <c r="F70" s="81">
        <f>+Επιχειρήσεις!F74</f>
        <v>1</v>
      </c>
      <c r="H70" s="82">
        <f>IF(Επιχειρήσεις!H74&gt;1,1,0)</f>
        <v>1</v>
      </c>
      <c r="J70" s="143">
        <f>+Επιχειρήσεις!H74</f>
        <v>500</v>
      </c>
      <c r="K70" s="83">
        <f t="shared" si="35"/>
        <v>1000</v>
      </c>
      <c r="L70" s="84">
        <f t="shared" si="36"/>
        <v>2.4354318312888696E-4</v>
      </c>
      <c r="N70" s="97">
        <f>+Επιχειρήσεις!I74</f>
        <v>0</v>
      </c>
      <c r="O70" s="86">
        <f t="shared" si="37"/>
        <v>0</v>
      </c>
      <c r="P70" s="87">
        <f t="shared" si="38"/>
        <v>0</v>
      </c>
      <c r="Q70" s="88">
        <f>IF(Επιχειρήσεις!J74=1,(K70*$Q$10),0)</f>
        <v>0</v>
      </c>
      <c r="R70" s="87">
        <f>IF(Επιχειρήσεις!K74=1,(K70*$R$10),0)</f>
        <v>0</v>
      </c>
      <c r="S70" s="89">
        <f t="shared" si="16"/>
        <v>0</v>
      </c>
      <c r="T70" s="144">
        <f t="shared" si="39"/>
        <v>0</v>
      </c>
      <c r="V70" s="145">
        <f t="shared" si="40"/>
        <v>1000</v>
      </c>
      <c r="W70" s="28"/>
      <c r="X70" s="180">
        <f t="shared" si="17"/>
        <v>1.6922818915176231E-4</v>
      </c>
      <c r="Z70" s="165">
        <f>IF(Επιχειρήσεις!$M74=1,1,0)</f>
        <v>1</v>
      </c>
      <c r="AA70" s="91">
        <f t="shared" si="41"/>
        <v>4</v>
      </c>
      <c r="AB70" s="92">
        <f>IF(Επιχειρήσεις!$N74=1,1,0)</f>
        <v>1</v>
      </c>
      <c r="AC70" s="91">
        <f t="shared" si="42"/>
        <v>12</v>
      </c>
      <c r="AD70" s="92">
        <f>IF(Επιχειρήσεις!$O74=1,1,0)</f>
        <v>1</v>
      </c>
      <c r="AE70" s="91">
        <f t="shared" si="43"/>
        <v>4</v>
      </c>
      <c r="AF70" s="92">
        <f>IF(Επιχειρήσεις!$P74=1,1,0)</f>
        <v>0</v>
      </c>
      <c r="AG70" s="91">
        <f t="shared" si="44"/>
        <v>0</v>
      </c>
      <c r="AH70" s="93">
        <f>IF(Επιχειρήσεις!$Q74=1,1,0)</f>
        <v>0</v>
      </c>
      <c r="AI70" s="91">
        <f t="shared" si="45"/>
        <v>0</v>
      </c>
      <c r="AJ70" s="92">
        <f>IF(Επιχειρήσεις!$R74=1,1,0)</f>
        <v>1</v>
      </c>
      <c r="AK70" s="91">
        <f t="shared" si="46"/>
        <v>12</v>
      </c>
      <c r="AL70" s="90">
        <f>IF(Επιχειρήσεις!$M74=1,1,0)</f>
        <v>1</v>
      </c>
      <c r="AM70" s="91">
        <f t="shared" si="47"/>
        <v>4</v>
      </c>
      <c r="AN70" s="28"/>
      <c r="AO70" s="94">
        <f t="shared" si="48"/>
        <v>42</v>
      </c>
      <c r="AP70" s="166">
        <f t="shared" si="14"/>
        <v>1.1441024244075185E-2</v>
      </c>
      <c r="AS70" s="190">
        <f>+Επιχειρήσεις!U74</f>
        <v>4</v>
      </c>
      <c r="AT70" s="96">
        <f>+Επιχειρήσεις!V74</f>
        <v>0</v>
      </c>
      <c r="AU70" s="96">
        <f>+Επιχειρήσεις!W74</f>
        <v>1</v>
      </c>
      <c r="AV70" s="96">
        <f t="shared" si="50"/>
        <v>24</v>
      </c>
      <c r="AW70" s="96">
        <f t="shared" si="50"/>
        <v>24</v>
      </c>
      <c r="AX70" s="96">
        <f t="shared" si="50"/>
        <v>24</v>
      </c>
      <c r="AY70" s="96">
        <f>+AV70*Επιχειρήσεις!X74</f>
        <v>24</v>
      </c>
      <c r="AZ70" s="95">
        <f t="shared" si="19"/>
        <v>101</v>
      </c>
      <c r="BA70" s="191">
        <f t="shared" si="49"/>
        <v>3.3915379449294828E-3</v>
      </c>
      <c r="BD70" s="227">
        <f t="shared" si="20"/>
        <v>1.6922818915176231E-4</v>
      </c>
      <c r="BE70" s="144">
        <f>+ΥΠΟΛΟΓΙΣΜΟΙ!AP70</f>
        <v>1.1441024244075185E-2</v>
      </c>
      <c r="BF70" s="144">
        <f t="shared" si="21"/>
        <v>3.3915379449294828E-3</v>
      </c>
      <c r="BG70" s="144">
        <f t="shared" si="22"/>
        <v>5.0005967927188102E-3</v>
      </c>
      <c r="BH70" s="216">
        <f t="shared" si="23"/>
        <v>264.02999999999997</v>
      </c>
      <c r="BJ70" s="215">
        <f t="shared" si="24"/>
        <v>1.6922818915176231E-4</v>
      </c>
      <c r="BK70" s="144">
        <f t="shared" si="25"/>
        <v>1.1441024244075185E-2</v>
      </c>
      <c r="BL70" s="144">
        <f t="shared" si="26"/>
        <v>5.8051262166134735E-3</v>
      </c>
      <c r="BM70" s="217">
        <f t="shared" si="27"/>
        <v>437.71</v>
      </c>
      <c r="BN70" s="144">
        <f t="shared" si="28"/>
        <v>3.3915379449294828E-3</v>
      </c>
      <c r="BO70" s="217">
        <f t="shared" si="29"/>
        <v>37.31</v>
      </c>
      <c r="BP70" s="216">
        <f t="shared" si="30"/>
        <v>475.02</v>
      </c>
      <c r="BR70" s="215">
        <f t="shared" si="31"/>
        <v>5.0005967927188102E-3</v>
      </c>
      <c r="BS70" s="216">
        <f t="shared" si="32"/>
        <v>112.01</v>
      </c>
      <c r="BU70" s="222">
        <f t="shared" si="33"/>
        <v>376.03999999999996</v>
      </c>
      <c r="BV70" s="228">
        <f t="shared" si="34"/>
        <v>587.03</v>
      </c>
    </row>
    <row r="71" spans="1:74" x14ac:dyDescent="0.25">
      <c r="A71" s="77">
        <v>60</v>
      </c>
      <c r="B71" s="78" t="str">
        <f>+Επιχειρήσεις!B75</f>
        <v>Α</v>
      </c>
      <c r="C71" s="79">
        <f>+Επιχειρήσεις!C75</f>
        <v>1</v>
      </c>
      <c r="D71" s="80" t="str">
        <f>+Επιχειρήσεις!D75</f>
        <v>ΕΠΑΓΓΕΛΜΑΤΙΑΣ</v>
      </c>
      <c r="F71" s="81">
        <f>+Επιχειρήσεις!F75</f>
        <v>1</v>
      </c>
      <c r="H71" s="82">
        <f>IF(Επιχειρήσεις!H75&gt;1,1,0)</f>
        <v>1</v>
      </c>
      <c r="J71" s="143">
        <f>+Επιχειρήσεις!H75</f>
        <v>800</v>
      </c>
      <c r="K71" s="83">
        <f t="shared" si="35"/>
        <v>1600</v>
      </c>
      <c r="L71" s="84">
        <f t="shared" si="36"/>
        <v>3.8966909300621914E-4</v>
      </c>
      <c r="N71" s="97">
        <f>+Επιχειρήσεις!I75</f>
        <v>0</v>
      </c>
      <c r="O71" s="86">
        <f t="shared" si="37"/>
        <v>0</v>
      </c>
      <c r="P71" s="87">
        <f t="shared" si="38"/>
        <v>0</v>
      </c>
      <c r="Q71" s="88">
        <f>IF(Επιχειρήσεις!J75=1,(K71*$Q$10),0)</f>
        <v>0</v>
      </c>
      <c r="R71" s="87">
        <f>IF(Επιχειρήσεις!K75=1,(K71*$R$10),0)</f>
        <v>0</v>
      </c>
      <c r="S71" s="89">
        <f t="shared" si="16"/>
        <v>0</v>
      </c>
      <c r="T71" s="144">
        <f t="shared" si="39"/>
        <v>0</v>
      </c>
      <c r="V71" s="145">
        <f t="shared" si="40"/>
        <v>1600</v>
      </c>
      <c r="W71" s="28"/>
      <c r="X71" s="180">
        <f t="shared" si="17"/>
        <v>2.7076510264281971E-4</v>
      </c>
      <c r="Z71" s="165">
        <f>IF(Επιχειρήσεις!$M75=1,1,0)</f>
        <v>1</v>
      </c>
      <c r="AA71" s="91">
        <f t="shared" si="41"/>
        <v>4</v>
      </c>
      <c r="AB71" s="92">
        <f>IF(Επιχειρήσεις!$N75=1,1,0)</f>
        <v>1</v>
      </c>
      <c r="AC71" s="91">
        <f t="shared" si="42"/>
        <v>12</v>
      </c>
      <c r="AD71" s="92">
        <f>IF(Επιχειρήσεις!$O75=1,1,0)</f>
        <v>0</v>
      </c>
      <c r="AE71" s="91">
        <f t="shared" si="43"/>
        <v>0</v>
      </c>
      <c r="AF71" s="92">
        <f>IF(Επιχειρήσεις!$P75=1,1,0)</f>
        <v>0</v>
      </c>
      <c r="AG71" s="91">
        <f t="shared" si="44"/>
        <v>0</v>
      </c>
      <c r="AH71" s="93">
        <f>IF(Επιχειρήσεις!$Q75=1,1,0)</f>
        <v>0</v>
      </c>
      <c r="AI71" s="91">
        <f t="shared" si="45"/>
        <v>0</v>
      </c>
      <c r="AJ71" s="92">
        <f>IF(Επιχειρήσεις!$R75=1,1,0)</f>
        <v>1</v>
      </c>
      <c r="AK71" s="91">
        <f t="shared" si="46"/>
        <v>12</v>
      </c>
      <c r="AL71" s="90">
        <f>IF(Επιχειρήσεις!$M75=1,1,0)</f>
        <v>1</v>
      </c>
      <c r="AM71" s="91">
        <f t="shared" si="47"/>
        <v>4</v>
      </c>
      <c r="AN71" s="28"/>
      <c r="AO71" s="94">
        <f t="shared" si="48"/>
        <v>37</v>
      </c>
      <c r="AP71" s="166">
        <f t="shared" si="14"/>
        <v>1.0078997548351948E-2</v>
      </c>
      <c r="AS71" s="190">
        <f>+Επιχειρήσεις!U75</f>
        <v>7</v>
      </c>
      <c r="AT71" s="96">
        <f>+Επιχειρήσεις!V75</f>
        <v>0</v>
      </c>
      <c r="AU71" s="96">
        <f>+Επιχειρήσεις!W75</f>
        <v>1</v>
      </c>
      <c r="AV71" s="96">
        <f t="shared" si="50"/>
        <v>42</v>
      </c>
      <c r="AW71" s="96">
        <f t="shared" si="50"/>
        <v>42</v>
      </c>
      <c r="AX71" s="96">
        <f t="shared" si="50"/>
        <v>42</v>
      </c>
      <c r="AY71" s="96">
        <f>+AV71*Επιχειρήσεις!X75</f>
        <v>42</v>
      </c>
      <c r="AZ71" s="95">
        <f t="shared" si="19"/>
        <v>176</v>
      </c>
      <c r="BA71" s="191">
        <f t="shared" si="49"/>
        <v>5.9100067159167224E-3</v>
      </c>
      <c r="BD71" s="227">
        <f t="shared" si="20"/>
        <v>2.7076510264281971E-4</v>
      </c>
      <c r="BE71" s="144">
        <f>+ΥΠΟΛΟΓΙΣΜΟΙ!AP71</f>
        <v>1.0078997548351948E-2</v>
      </c>
      <c r="BF71" s="144">
        <f t="shared" si="21"/>
        <v>5.9100067159167224E-3</v>
      </c>
      <c r="BG71" s="144">
        <f t="shared" si="22"/>
        <v>5.4199231223038304E-3</v>
      </c>
      <c r="BH71" s="216">
        <f t="shared" si="23"/>
        <v>286.17</v>
      </c>
      <c r="BJ71" s="215">
        <f t="shared" si="24"/>
        <v>2.7076510264281971E-4</v>
      </c>
      <c r="BK71" s="144">
        <f t="shared" si="25"/>
        <v>1.0078997548351948E-2</v>
      </c>
      <c r="BL71" s="144">
        <f t="shared" si="26"/>
        <v>5.1748813254973844E-3</v>
      </c>
      <c r="BM71" s="217">
        <f t="shared" si="27"/>
        <v>390.19</v>
      </c>
      <c r="BN71" s="144">
        <f t="shared" si="28"/>
        <v>5.9100067159167224E-3</v>
      </c>
      <c r="BO71" s="217">
        <f t="shared" si="29"/>
        <v>65.010000000000005</v>
      </c>
      <c r="BP71" s="216">
        <f t="shared" si="30"/>
        <v>455.2</v>
      </c>
      <c r="BR71" s="215">
        <f t="shared" si="31"/>
        <v>5.4199231223038304E-3</v>
      </c>
      <c r="BS71" s="216">
        <f t="shared" si="32"/>
        <v>121.41</v>
      </c>
      <c r="BU71" s="222">
        <f t="shared" si="33"/>
        <v>407.58000000000004</v>
      </c>
      <c r="BV71" s="228">
        <f t="shared" si="34"/>
        <v>576.61</v>
      </c>
    </row>
    <row r="72" spans="1:74" x14ac:dyDescent="0.25">
      <c r="A72" s="77">
        <v>61</v>
      </c>
      <c r="B72" s="78" t="str">
        <f>+Επιχειρήσεις!B76</f>
        <v>Α</v>
      </c>
      <c r="C72" s="79">
        <f>+Επιχειρήσεις!C76</f>
        <v>1</v>
      </c>
      <c r="D72" s="80" t="str">
        <f>+Επιχειρήσεις!D76</f>
        <v>ΕΠΑΓΓΕΛΜΑΤΙΑΣ</v>
      </c>
      <c r="F72" s="81">
        <f>+Επιχειρήσεις!F76</f>
        <v>1</v>
      </c>
      <c r="H72" s="82">
        <f>IF(Επιχειρήσεις!H76&gt;1,1,0)</f>
        <v>1</v>
      </c>
      <c r="J72" s="143">
        <f>+Επιχειρήσεις!H76</f>
        <v>1800</v>
      </c>
      <c r="K72" s="83">
        <f t="shared" si="35"/>
        <v>3600</v>
      </c>
      <c r="L72" s="84">
        <f t="shared" si="36"/>
        <v>8.7675545926399305E-4</v>
      </c>
      <c r="N72" s="97">
        <f>+Επιχειρήσεις!I76</f>
        <v>1</v>
      </c>
      <c r="O72" s="86">
        <f t="shared" si="37"/>
        <v>0.3</v>
      </c>
      <c r="P72" s="87">
        <f t="shared" si="38"/>
        <v>1080</v>
      </c>
      <c r="Q72" s="88">
        <f>IF(Επιχειρήσεις!J76=1,(K72*$Q$10),0)</f>
        <v>0</v>
      </c>
      <c r="R72" s="87">
        <f>IF(Επιχειρήσεις!K76=1,(K72*$R$10),0)</f>
        <v>720</v>
      </c>
      <c r="S72" s="89">
        <f t="shared" si="16"/>
        <v>1800</v>
      </c>
      <c r="T72" s="144">
        <f t="shared" si="39"/>
        <v>9.9826246871417704E-4</v>
      </c>
      <c r="V72" s="145">
        <f t="shared" si="40"/>
        <v>5400</v>
      </c>
      <c r="W72" s="28"/>
      <c r="X72" s="180">
        <f t="shared" si="17"/>
        <v>9.1383222141951646E-4</v>
      </c>
      <c r="Z72" s="165">
        <f>IF(Επιχειρήσεις!$M76=1,1,0)</f>
        <v>0</v>
      </c>
      <c r="AA72" s="91">
        <f t="shared" si="41"/>
        <v>0</v>
      </c>
      <c r="AB72" s="92">
        <f>IF(Επιχειρήσεις!$N76=1,1,0)</f>
        <v>0</v>
      </c>
      <c r="AC72" s="91">
        <f t="shared" si="42"/>
        <v>0</v>
      </c>
      <c r="AD72" s="92">
        <f>IF(Επιχειρήσεις!$O76=1,1,0)</f>
        <v>0</v>
      </c>
      <c r="AE72" s="91">
        <f t="shared" si="43"/>
        <v>0</v>
      </c>
      <c r="AF72" s="92">
        <f>IF(Επιχειρήσεις!$P76=1,1,0)</f>
        <v>0</v>
      </c>
      <c r="AG72" s="91">
        <f t="shared" si="44"/>
        <v>0</v>
      </c>
      <c r="AH72" s="93">
        <f>IF(Επιχειρήσεις!$Q76=1,1,0)</f>
        <v>0</v>
      </c>
      <c r="AI72" s="91">
        <f t="shared" si="45"/>
        <v>0</v>
      </c>
      <c r="AJ72" s="92">
        <f>IF(Επιχειρήσεις!$R76=1,1,0)</f>
        <v>1</v>
      </c>
      <c r="AK72" s="91">
        <f t="shared" si="46"/>
        <v>12</v>
      </c>
      <c r="AL72" s="90">
        <f>IF(Επιχειρήσεις!$M76=1,1,0)</f>
        <v>0</v>
      </c>
      <c r="AM72" s="91">
        <f t="shared" si="47"/>
        <v>0</v>
      </c>
      <c r="AN72" s="28"/>
      <c r="AO72" s="94">
        <f t="shared" si="48"/>
        <v>14</v>
      </c>
      <c r="AP72" s="166">
        <f t="shared" si="14"/>
        <v>3.8136747480250611E-3</v>
      </c>
      <c r="AS72" s="190">
        <f>+Επιχειρήσεις!U76</f>
        <v>0</v>
      </c>
      <c r="AT72" s="96">
        <f>+Επιχειρήσεις!V76</f>
        <v>0</v>
      </c>
      <c r="AU72" s="96">
        <f>+Επιχειρήσεις!W76</f>
        <v>0</v>
      </c>
      <c r="AV72" s="96">
        <f t="shared" si="50"/>
        <v>0</v>
      </c>
      <c r="AW72" s="96">
        <f t="shared" si="50"/>
        <v>0</v>
      </c>
      <c r="AX72" s="96">
        <f t="shared" si="50"/>
        <v>0</v>
      </c>
      <c r="AY72" s="96">
        <f>+AV72*Επιχειρήσεις!X76</f>
        <v>0</v>
      </c>
      <c r="AZ72" s="95">
        <f t="shared" si="19"/>
        <v>0</v>
      </c>
      <c r="BA72" s="191">
        <f t="shared" si="49"/>
        <v>0</v>
      </c>
      <c r="BD72" s="227">
        <f t="shared" si="20"/>
        <v>9.1383222141951646E-4</v>
      </c>
      <c r="BE72" s="144">
        <f>+ΥΠΟΛΟΓΙΣΜΟΙ!AP72</f>
        <v>3.8136747480250611E-3</v>
      </c>
      <c r="BF72" s="144">
        <f t="shared" si="21"/>
        <v>0</v>
      </c>
      <c r="BG72" s="144">
        <f t="shared" si="22"/>
        <v>1.5758356564815259E-3</v>
      </c>
      <c r="BH72" s="216">
        <f t="shared" si="23"/>
        <v>83.2</v>
      </c>
      <c r="BJ72" s="215">
        <f t="shared" si="24"/>
        <v>9.1383222141951646E-4</v>
      </c>
      <c r="BK72" s="144">
        <f t="shared" si="25"/>
        <v>3.8136747480250611E-3</v>
      </c>
      <c r="BL72" s="144">
        <f t="shared" si="26"/>
        <v>2.3637534847222889E-3</v>
      </c>
      <c r="BM72" s="217">
        <f t="shared" si="27"/>
        <v>178.23</v>
      </c>
      <c r="BN72" s="144">
        <f t="shared" si="28"/>
        <v>0</v>
      </c>
      <c r="BO72" s="217">
        <f t="shared" si="29"/>
        <v>0</v>
      </c>
      <c r="BP72" s="216">
        <f t="shared" si="30"/>
        <v>178.23</v>
      </c>
      <c r="BR72" s="215">
        <f t="shared" si="31"/>
        <v>1.5758356564815259E-3</v>
      </c>
      <c r="BS72" s="216">
        <f t="shared" si="32"/>
        <v>35.299999999999997</v>
      </c>
      <c r="BU72" s="222">
        <f t="shared" si="33"/>
        <v>118.5</v>
      </c>
      <c r="BV72" s="228">
        <f t="shared" si="34"/>
        <v>213.52999999999997</v>
      </c>
    </row>
    <row r="73" spans="1:74" x14ac:dyDescent="0.25">
      <c r="A73" s="77">
        <v>62</v>
      </c>
      <c r="B73" s="78" t="str">
        <f>+Επιχειρήσεις!B77</f>
        <v>Α</v>
      </c>
      <c r="C73" s="79">
        <f>+Επιχειρήσεις!C77</f>
        <v>1</v>
      </c>
      <c r="D73" s="80" t="str">
        <f>+Επιχειρήσεις!D77</f>
        <v>ΕΠΑΓΓΕΛΜΑΤΙΑΣ</v>
      </c>
      <c r="F73" s="81">
        <f>+Επιχειρήσεις!F77</f>
        <v>2</v>
      </c>
      <c r="H73" s="82">
        <f>IF(Επιχειρήσεις!H77&gt;1,1,0)</f>
        <v>1</v>
      </c>
      <c r="J73" s="143">
        <f>+Επιχειρήσεις!H77</f>
        <v>4000</v>
      </c>
      <c r="K73" s="83">
        <f t="shared" si="35"/>
        <v>28000</v>
      </c>
      <c r="L73" s="84">
        <f t="shared" si="36"/>
        <v>6.8192091276088346E-3</v>
      </c>
      <c r="N73" s="97">
        <f>+Επιχειρήσεις!I77</f>
        <v>0</v>
      </c>
      <c r="O73" s="86">
        <f t="shared" si="37"/>
        <v>0</v>
      </c>
      <c r="P73" s="87">
        <f t="shared" si="38"/>
        <v>0</v>
      </c>
      <c r="Q73" s="88">
        <f>IF(Επιχειρήσεις!J77=1,(K73*$Q$10),0)</f>
        <v>5600</v>
      </c>
      <c r="R73" s="87">
        <f>IF(Επιχειρήσεις!K77=1,(K73*$R$10),0)</f>
        <v>5600</v>
      </c>
      <c r="S73" s="89">
        <f t="shared" si="16"/>
        <v>11200</v>
      </c>
      <c r="T73" s="144">
        <f t="shared" si="39"/>
        <v>6.2114109164437678E-3</v>
      </c>
      <c r="V73" s="145">
        <f t="shared" si="40"/>
        <v>39200</v>
      </c>
      <c r="W73" s="28"/>
      <c r="X73" s="180">
        <f t="shared" si="17"/>
        <v>6.633745014749083E-3</v>
      </c>
      <c r="Z73" s="165">
        <f>IF(Επιχειρήσεις!$M77=1,1,0)</f>
        <v>1</v>
      </c>
      <c r="AA73" s="91">
        <f t="shared" si="41"/>
        <v>12</v>
      </c>
      <c r="AB73" s="92">
        <f>IF(Επιχειρήσεις!$N77=1,1,0)</f>
        <v>0</v>
      </c>
      <c r="AC73" s="91">
        <f t="shared" si="42"/>
        <v>0</v>
      </c>
      <c r="AD73" s="92">
        <f>IF(Επιχειρήσεις!$O77=1,1,0)</f>
        <v>0</v>
      </c>
      <c r="AE73" s="91">
        <f t="shared" si="43"/>
        <v>0</v>
      </c>
      <c r="AF73" s="92">
        <f>IF(Επιχειρήσεις!$P77=1,1,0)</f>
        <v>1</v>
      </c>
      <c r="AG73" s="91">
        <f t="shared" si="44"/>
        <v>0</v>
      </c>
      <c r="AH73" s="93">
        <f>IF(Επιχειρήσεις!$Q77=1,1,0)</f>
        <v>0</v>
      </c>
      <c r="AI73" s="91">
        <f t="shared" si="45"/>
        <v>0</v>
      </c>
      <c r="AJ73" s="92">
        <f>IF(Επιχειρήσεις!$R77=1,1,0)</f>
        <v>1</v>
      </c>
      <c r="AK73" s="91">
        <f t="shared" si="46"/>
        <v>0</v>
      </c>
      <c r="AL73" s="90">
        <f>IF(Επιχειρήσεις!$M77=1,1,0)</f>
        <v>1</v>
      </c>
      <c r="AM73" s="91">
        <f t="shared" si="47"/>
        <v>12</v>
      </c>
      <c r="AN73" s="28"/>
      <c r="AO73" s="94">
        <f t="shared" si="48"/>
        <v>29</v>
      </c>
      <c r="AP73" s="166">
        <f t="shared" si="14"/>
        <v>7.8997548351947694E-3</v>
      </c>
      <c r="AS73" s="190">
        <f>+Επιχειρήσεις!U77</f>
        <v>10</v>
      </c>
      <c r="AT73" s="96">
        <f>+Επιχειρήσεις!V77</f>
        <v>1</v>
      </c>
      <c r="AU73" s="96">
        <f>+Επιχειρήσεις!W77</f>
        <v>0</v>
      </c>
      <c r="AV73" s="96">
        <f t="shared" si="50"/>
        <v>120</v>
      </c>
      <c r="AW73" s="96">
        <f t="shared" si="50"/>
        <v>120</v>
      </c>
      <c r="AX73" s="96">
        <f t="shared" si="50"/>
        <v>120</v>
      </c>
      <c r="AY73" s="96">
        <f>+AV73*Επιχειρήσεις!X77</f>
        <v>0</v>
      </c>
      <c r="AZ73" s="95">
        <f t="shared" si="19"/>
        <v>371</v>
      </c>
      <c r="BA73" s="191">
        <f t="shared" si="49"/>
        <v>1.2458025520483546E-2</v>
      </c>
      <c r="BD73" s="227">
        <f t="shared" si="20"/>
        <v>6.633745014749083E-3</v>
      </c>
      <c r="BE73" s="144">
        <f>+ΥΠΟΛΟΓΙΣΜΟΙ!AP73</f>
        <v>7.8997548351947694E-3</v>
      </c>
      <c r="BF73" s="144">
        <f t="shared" si="21"/>
        <v>1.2458025520483546E-2</v>
      </c>
      <c r="BG73" s="144">
        <f t="shared" si="22"/>
        <v>8.9971751234758004E-3</v>
      </c>
      <c r="BH73" s="216">
        <f t="shared" si="23"/>
        <v>475.05</v>
      </c>
      <c r="BJ73" s="215">
        <f t="shared" si="24"/>
        <v>6.633745014749083E-3</v>
      </c>
      <c r="BK73" s="144">
        <f t="shared" si="25"/>
        <v>7.8997548351947694E-3</v>
      </c>
      <c r="BL73" s="144">
        <f t="shared" si="26"/>
        <v>7.2667499249719266E-3</v>
      </c>
      <c r="BM73" s="217">
        <f t="shared" si="27"/>
        <v>547.91</v>
      </c>
      <c r="BN73" s="144">
        <f t="shared" si="28"/>
        <v>1.2458025520483546E-2</v>
      </c>
      <c r="BO73" s="217">
        <f t="shared" si="29"/>
        <v>137.04</v>
      </c>
      <c r="BP73" s="216">
        <f t="shared" si="30"/>
        <v>684.94999999999993</v>
      </c>
      <c r="BR73" s="215">
        <f t="shared" si="31"/>
        <v>8.9971751234758004E-3</v>
      </c>
      <c r="BS73" s="216">
        <f t="shared" si="32"/>
        <v>201.54</v>
      </c>
      <c r="BU73" s="222">
        <f t="shared" si="33"/>
        <v>676.59</v>
      </c>
      <c r="BV73" s="228">
        <f t="shared" si="34"/>
        <v>886.4899999999999</v>
      </c>
    </row>
    <row r="74" spans="1:74" x14ac:dyDescent="0.25">
      <c r="A74" s="77">
        <v>63</v>
      </c>
      <c r="B74" s="78" t="str">
        <f>+Επιχειρήσεις!B78</f>
        <v>Α</v>
      </c>
      <c r="C74" s="79">
        <f>+Επιχειρήσεις!C78</f>
        <v>1</v>
      </c>
      <c r="D74" s="80" t="str">
        <f>+Επιχειρήσεις!D78</f>
        <v>ΕΠΑΓΓΕΛΜΑΤΙΑΣ</v>
      </c>
      <c r="F74" s="81">
        <f>+Επιχειρήσεις!F78</f>
        <v>2</v>
      </c>
      <c r="H74" s="82">
        <f>IF(Επιχειρήσεις!H78&gt;1,1,0)</f>
        <v>1</v>
      </c>
      <c r="J74" s="143">
        <f>+Επιχειρήσεις!H78</f>
        <v>2500</v>
      </c>
      <c r="K74" s="83">
        <f t="shared" si="35"/>
        <v>17500</v>
      </c>
      <c r="L74" s="84">
        <f t="shared" si="36"/>
        <v>4.2620057047555214E-3</v>
      </c>
      <c r="N74" s="97">
        <f>+Επιχειρήσεις!I78</f>
        <v>1</v>
      </c>
      <c r="O74" s="86">
        <f t="shared" si="37"/>
        <v>0.3</v>
      </c>
      <c r="P74" s="87">
        <f t="shared" si="38"/>
        <v>5250</v>
      </c>
      <c r="Q74" s="88">
        <f>IF(Επιχειρήσεις!J78=1,(K74*$Q$10),0)</f>
        <v>3500</v>
      </c>
      <c r="R74" s="87">
        <f>IF(Επιχειρήσεις!K78=1,(K74*$R$10),0)</f>
        <v>3500</v>
      </c>
      <c r="S74" s="89">
        <f t="shared" si="16"/>
        <v>12250</v>
      </c>
      <c r="T74" s="144">
        <f t="shared" si="39"/>
        <v>6.7937306898603706E-3</v>
      </c>
      <c r="V74" s="145">
        <f t="shared" si="40"/>
        <v>29750</v>
      </c>
      <c r="W74" s="28"/>
      <c r="X74" s="180">
        <f t="shared" si="17"/>
        <v>5.0345386272649291E-3</v>
      </c>
      <c r="Z74" s="165">
        <f>IF(Επιχειρήσεις!$M78=1,1,0)</f>
        <v>1</v>
      </c>
      <c r="AA74" s="91">
        <f t="shared" si="41"/>
        <v>12</v>
      </c>
      <c r="AB74" s="92">
        <f>IF(Επιχειρήσεις!$N78=1,1,0)</f>
        <v>0</v>
      </c>
      <c r="AC74" s="91">
        <f t="shared" si="42"/>
        <v>0</v>
      </c>
      <c r="AD74" s="92">
        <f>IF(Επιχειρήσεις!$O78=1,1,0)</f>
        <v>0</v>
      </c>
      <c r="AE74" s="91">
        <f t="shared" si="43"/>
        <v>0</v>
      </c>
      <c r="AF74" s="92">
        <f>IF(Επιχειρήσεις!$P78=1,1,0)</f>
        <v>1</v>
      </c>
      <c r="AG74" s="91">
        <f t="shared" si="44"/>
        <v>0</v>
      </c>
      <c r="AH74" s="93">
        <f>IF(Επιχειρήσεις!$Q78=1,1,0)</f>
        <v>0</v>
      </c>
      <c r="AI74" s="91">
        <f t="shared" si="45"/>
        <v>0</v>
      </c>
      <c r="AJ74" s="92">
        <f>IF(Επιχειρήσεις!$R78=1,1,0)</f>
        <v>1</v>
      </c>
      <c r="AK74" s="91">
        <f t="shared" si="46"/>
        <v>0</v>
      </c>
      <c r="AL74" s="90">
        <f>IF(Επιχειρήσεις!$M78=1,1,0)</f>
        <v>1</v>
      </c>
      <c r="AM74" s="91">
        <f t="shared" si="47"/>
        <v>12</v>
      </c>
      <c r="AN74" s="28"/>
      <c r="AO74" s="94">
        <f t="shared" si="48"/>
        <v>29</v>
      </c>
      <c r="AP74" s="166">
        <f t="shared" si="14"/>
        <v>7.8997548351947694E-3</v>
      </c>
      <c r="AS74" s="190">
        <f>+Επιχειρήσεις!U78</f>
        <v>8</v>
      </c>
      <c r="AT74" s="96">
        <f>+Επιχειρήσεις!V78</f>
        <v>1</v>
      </c>
      <c r="AU74" s="96">
        <f>+Επιχειρήσεις!W78</f>
        <v>0</v>
      </c>
      <c r="AV74" s="96">
        <f t="shared" si="50"/>
        <v>96</v>
      </c>
      <c r="AW74" s="96">
        <f t="shared" si="50"/>
        <v>96</v>
      </c>
      <c r="AX74" s="96">
        <f t="shared" si="50"/>
        <v>96</v>
      </c>
      <c r="AY74" s="96">
        <f>+AV74*Επιχειρήσεις!X78</f>
        <v>0</v>
      </c>
      <c r="AZ74" s="95">
        <f t="shared" si="19"/>
        <v>297</v>
      </c>
      <c r="BA74" s="191">
        <f t="shared" si="49"/>
        <v>9.9731363331094693E-3</v>
      </c>
      <c r="BD74" s="227">
        <f t="shared" si="20"/>
        <v>5.0345386272649291E-3</v>
      </c>
      <c r="BE74" s="144">
        <f>+ΥΠΟΛΟΓΙΣΜΟΙ!AP74</f>
        <v>7.8997548351947694E-3</v>
      </c>
      <c r="BF74" s="144">
        <f t="shared" si="21"/>
        <v>9.9731363331094693E-3</v>
      </c>
      <c r="BG74" s="144">
        <f t="shared" si="22"/>
        <v>7.6358099318563884E-3</v>
      </c>
      <c r="BH74" s="216">
        <f t="shared" si="23"/>
        <v>403.17</v>
      </c>
      <c r="BJ74" s="215">
        <f t="shared" si="24"/>
        <v>5.0345386272649291E-3</v>
      </c>
      <c r="BK74" s="144">
        <f t="shared" si="25"/>
        <v>7.8997548351947694E-3</v>
      </c>
      <c r="BL74" s="144">
        <f t="shared" si="26"/>
        <v>6.4671467312298492E-3</v>
      </c>
      <c r="BM74" s="217">
        <f t="shared" si="27"/>
        <v>487.62</v>
      </c>
      <c r="BN74" s="144">
        <f t="shared" si="28"/>
        <v>9.9731363331094693E-3</v>
      </c>
      <c r="BO74" s="217">
        <f t="shared" si="29"/>
        <v>109.7</v>
      </c>
      <c r="BP74" s="216">
        <f t="shared" si="30"/>
        <v>597.32000000000005</v>
      </c>
      <c r="BR74" s="215">
        <f t="shared" si="31"/>
        <v>7.6358099318563884E-3</v>
      </c>
      <c r="BS74" s="216">
        <f t="shared" si="32"/>
        <v>171.04</v>
      </c>
      <c r="BU74" s="222">
        <f t="shared" si="33"/>
        <v>574.21</v>
      </c>
      <c r="BV74" s="228">
        <f t="shared" si="34"/>
        <v>768.36</v>
      </c>
    </row>
    <row r="75" spans="1:74" x14ac:dyDescent="0.25">
      <c r="A75" s="77">
        <v>64</v>
      </c>
      <c r="B75" s="78" t="str">
        <f>+Επιχειρήσεις!B79</f>
        <v>Α</v>
      </c>
      <c r="C75" s="79">
        <f>+Επιχειρήσεις!C79</f>
        <v>1</v>
      </c>
      <c r="D75" s="80" t="str">
        <f>+Επιχειρήσεις!D79</f>
        <v>ΕΠΑΓΓΕΛΜΑΤΙΑΣ</v>
      </c>
      <c r="F75" s="81">
        <f>+Επιχειρήσεις!F79</f>
        <v>1</v>
      </c>
      <c r="H75" s="82">
        <f>IF(Επιχειρήσεις!H79&gt;1,1,0)</f>
        <v>1</v>
      </c>
      <c r="J75" s="143">
        <f>+Επιχειρήσεις!H79</f>
        <v>250</v>
      </c>
      <c r="K75" s="83">
        <f t="shared" si="35"/>
        <v>500</v>
      </c>
      <c r="L75" s="84">
        <f t="shared" si="36"/>
        <v>1.2177159156444348E-4</v>
      </c>
      <c r="N75" s="97">
        <f>+Επιχειρήσεις!I79</f>
        <v>1</v>
      </c>
      <c r="O75" s="86">
        <f t="shared" si="37"/>
        <v>0.3</v>
      </c>
      <c r="P75" s="87">
        <f t="shared" si="38"/>
        <v>150</v>
      </c>
      <c r="Q75" s="88">
        <f>IF(Επιχειρήσεις!J79=1,(K75*$Q$10),0)</f>
        <v>100</v>
      </c>
      <c r="R75" s="87">
        <f>IF(Επιχειρήσεις!K79=1,(K75*$R$10),0)</f>
        <v>100</v>
      </c>
      <c r="S75" s="89">
        <f t="shared" si="16"/>
        <v>350</v>
      </c>
      <c r="T75" s="144">
        <f t="shared" si="39"/>
        <v>1.9410659113886774E-4</v>
      </c>
      <c r="V75" s="145">
        <f t="shared" si="40"/>
        <v>850</v>
      </c>
      <c r="W75" s="28"/>
      <c r="X75" s="180">
        <f t="shared" si="17"/>
        <v>1.4384396077899797E-4</v>
      </c>
      <c r="Z75" s="165">
        <f>IF(Επιχειρήσεις!$M79=1,1,0)</f>
        <v>1</v>
      </c>
      <c r="AA75" s="91">
        <f t="shared" si="41"/>
        <v>4</v>
      </c>
      <c r="AB75" s="92">
        <f>IF(Επιχειρήσεις!$N79=1,1,0)</f>
        <v>0</v>
      </c>
      <c r="AC75" s="91">
        <f t="shared" si="42"/>
        <v>0</v>
      </c>
      <c r="AD75" s="92">
        <f>IF(Επιχειρήσεις!$O79=1,1,0)</f>
        <v>0</v>
      </c>
      <c r="AE75" s="91">
        <f t="shared" si="43"/>
        <v>0</v>
      </c>
      <c r="AF75" s="92">
        <f>IF(Επιχειρήσεις!$P79=1,1,0)</f>
        <v>0</v>
      </c>
      <c r="AG75" s="91">
        <f t="shared" si="44"/>
        <v>0</v>
      </c>
      <c r="AH75" s="93">
        <f>IF(Επιχειρήσεις!$Q79=1,1,0)</f>
        <v>1</v>
      </c>
      <c r="AI75" s="91">
        <f t="shared" si="45"/>
        <v>12</v>
      </c>
      <c r="AJ75" s="92">
        <f>IF(Επιχειρήσεις!$R79=1,1,0)</f>
        <v>1</v>
      </c>
      <c r="AK75" s="91">
        <f t="shared" si="46"/>
        <v>12</v>
      </c>
      <c r="AL75" s="90">
        <f>IF(Επιχειρήσεις!$M79=1,1,0)</f>
        <v>1</v>
      </c>
      <c r="AM75" s="91">
        <f t="shared" si="47"/>
        <v>4</v>
      </c>
      <c r="AN75" s="28"/>
      <c r="AO75" s="94">
        <f t="shared" si="48"/>
        <v>37</v>
      </c>
      <c r="AP75" s="166">
        <f t="shared" si="14"/>
        <v>1.0078997548351948E-2</v>
      </c>
      <c r="AS75" s="190">
        <f>+Επιχειρήσεις!U79</f>
        <v>9</v>
      </c>
      <c r="AT75" s="96">
        <f>+Επιχειρήσεις!V79</f>
        <v>1</v>
      </c>
      <c r="AU75" s="96">
        <f>+Επιχειρήσεις!W79</f>
        <v>0</v>
      </c>
      <c r="AV75" s="96">
        <f t="shared" si="50"/>
        <v>108</v>
      </c>
      <c r="AW75" s="96">
        <f t="shared" si="50"/>
        <v>108</v>
      </c>
      <c r="AX75" s="96">
        <f t="shared" si="50"/>
        <v>108</v>
      </c>
      <c r="AY75" s="96">
        <f>+AV75*Επιχειρήσεις!X79</f>
        <v>0</v>
      </c>
      <c r="AZ75" s="95">
        <f t="shared" si="19"/>
        <v>334</v>
      </c>
      <c r="BA75" s="191">
        <f t="shared" si="49"/>
        <v>1.1215580926796507E-2</v>
      </c>
      <c r="BD75" s="227">
        <f t="shared" si="20"/>
        <v>1.4384396077899797E-4</v>
      </c>
      <c r="BE75" s="144">
        <f>+ΥΠΟΛΟΓΙΣΜΟΙ!AP75</f>
        <v>1.0078997548351948E-2</v>
      </c>
      <c r="BF75" s="144">
        <f t="shared" si="21"/>
        <v>1.1215580926796507E-2</v>
      </c>
      <c r="BG75" s="144">
        <f t="shared" si="22"/>
        <v>7.1461408119758178E-3</v>
      </c>
      <c r="BH75" s="216">
        <f t="shared" si="23"/>
        <v>377.32</v>
      </c>
      <c r="BJ75" s="215">
        <f t="shared" si="24"/>
        <v>1.4384396077899797E-4</v>
      </c>
      <c r="BK75" s="144">
        <f t="shared" si="25"/>
        <v>1.0078997548351948E-2</v>
      </c>
      <c r="BL75" s="144">
        <f t="shared" si="26"/>
        <v>5.1114207545654728E-3</v>
      </c>
      <c r="BM75" s="217">
        <f t="shared" si="27"/>
        <v>385.4</v>
      </c>
      <c r="BN75" s="144">
        <f t="shared" si="28"/>
        <v>1.1215580926796507E-2</v>
      </c>
      <c r="BO75" s="217">
        <f t="shared" si="29"/>
        <v>123.37</v>
      </c>
      <c r="BP75" s="216">
        <f t="shared" si="30"/>
        <v>508.77</v>
      </c>
      <c r="BR75" s="215">
        <f t="shared" si="31"/>
        <v>7.1461408119758178E-3</v>
      </c>
      <c r="BS75" s="216">
        <f t="shared" si="32"/>
        <v>160.07</v>
      </c>
      <c r="BU75" s="222">
        <f t="shared" si="33"/>
        <v>537.39</v>
      </c>
      <c r="BV75" s="228">
        <f t="shared" si="34"/>
        <v>668.83999999999992</v>
      </c>
    </row>
    <row r="76" spans="1:74" x14ac:dyDescent="0.25">
      <c r="A76" s="77">
        <v>65</v>
      </c>
      <c r="B76" s="78" t="str">
        <f>+Επιχειρήσεις!B80</f>
        <v>Α</v>
      </c>
      <c r="C76" s="79">
        <f>+Επιχειρήσεις!C80</f>
        <v>1</v>
      </c>
      <c r="D76" s="80" t="str">
        <f>+Επιχειρήσεις!D80</f>
        <v>ΕΠΑΓΓΕΛΜΑΤΙΑΣ</v>
      </c>
      <c r="F76" s="81">
        <f>+Επιχειρήσεις!F80</f>
        <v>1</v>
      </c>
      <c r="H76" s="82">
        <f>IF(Επιχειρήσεις!H80&gt;1,1,0)</f>
        <v>1</v>
      </c>
      <c r="J76" s="143">
        <f>+Επιχειρήσεις!H80</f>
        <v>800</v>
      </c>
      <c r="K76" s="83">
        <f t="shared" ref="K76:K107" si="51">IF(F76=2,J76*7,J76*2)</f>
        <v>1600</v>
      </c>
      <c r="L76" s="84">
        <f t="shared" ref="L76:L107" si="52">+K76/$L$7</f>
        <v>3.8966909300621914E-4</v>
      </c>
      <c r="N76" s="97">
        <f>+Επιχειρήσεις!I80</f>
        <v>1</v>
      </c>
      <c r="O76" s="86">
        <f t="shared" ref="O76:O107" si="53">$N$10*N76</f>
        <v>0.3</v>
      </c>
      <c r="P76" s="87">
        <f t="shared" ref="P76:P107" si="54">IF(N76&gt;0,K76*O76,0)</f>
        <v>480</v>
      </c>
      <c r="Q76" s="88">
        <f>IF(Επιχειρήσεις!J80=1,(K76*$Q$10),0)</f>
        <v>0</v>
      </c>
      <c r="R76" s="87">
        <f>IF(Επιχειρήσεις!K80=1,(K76*$R$10),0)</f>
        <v>320</v>
      </c>
      <c r="S76" s="89">
        <f t="shared" si="16"/>
        <v>800</v>
      </c>
      <c r="T76" s="144">
        <f t="shared" ref="T76:T107" si="55">+S76/$T$7</f>
        <v>4.4367220831741198E-4</v>
      </c>
      <c r="V76" s="145">
        <f t="shared" ref="V76:V107" si="56">+K76+S76</f>
        <v>2400</v>
      </c>
      <c r="W76" s="28"/>
      <c r="X76" s="180">
        <f t="shared" si="17"/>
        <v>4.0614765396422954E-4</v>
      </c>
      <c r="Z76" s="165">
        <f>IF(Επιχειρήσεις!$M80=1,1,0)</f>
        <v>1</v>
      </c>
      <c r="AA76" s="91">
        <f t="shared" ref="AA76:AA107" si="57">IF($F76=1,4*$Z76,12*$Z76)</f>
        <v>4</v>
      </c>
      <c r="AB76" s="92">
        <f>IF(Επιχειρήσεις!$N80=1,1,0)</f>
        <v>0</v>
      </c>
      <c r="AC76" s="91">
        <f t="shared" ref="AC76:AC107" si="58">IF($F76=1,12*$AB76,0)</f>
        <v>0</v>
      </c>
      <c r="AD76" s="92">
        <f>IF(Επιχειρήσεις!$O80=1,1,0)</f>
        <v>0</v>
      </c>
      <c r="AE76" s="91">
        <f t="shared" ref="AE76:AE107" si="59">IF($F76=1,4*$AD76,0)</f>
        <v>0</v>
      </c>
      <c r="AF76" s="92">
        <f>IF(Επιχειρήσεις!$P80=1,1,0)</f>
        <v>0</v>
      </c>
      <c r="AG76" s="91">
        <f t="shared" ref="AG76:AG107" si="60">IF($F76=1,4*$AF76,0)</f>
        <v>0</v>
      </c>
      <c r="AH76" s="93">
        <f>IF(Επιχειρήσεις!$Q80=1,1,0)</f>
        <v>1</v>
      </c>
      <c r="AI76" s="91">
        <f t="shared" ref="AI76:AI107" si="61">IF($F76=1,12*$AH76,0)</f>
        <v>12</v>
      </c>
      <c r="AJ76" s="92">
        <f>IF(Επιχειρήσεις!$R80=1,1,0)</f>
        <v>1</v>
      </c>
      <c r="AK76" s="91">
        <f t="shared" ref="AK76:AK107" si="62">IF($F76=1,12*$AJ76,0)</f>
        <v>12</v>
      </c>
      <c r="AL76" s="90">
        <f>IF(Επιχειρήσεις!$M80=1,1,0)</f>
        <v>1</v>
      </c>
      <c r="AM76" s="91">
        <f t="shared" ref="AM76:AM107" si="63">IF($F76=1,4*$Z76,12*$Z76)</f>
        <v>4</v>
      </c>
      <c r="AN76" s="28"/>
      <c r="AO76" s="94">
        <f t="shared" ref="AO76:AO107" si="64">(SUM(Z76:AM76)+(C76))</f>
        <v>37</v>
      </c>
      <c r="AP76" s="166">
        <f t="shared" si="14"/>
        <v>1.0078997548351948E-2</v>
      </c>
      <c r="AS76" s="190">
        <f>+Επιχειρήσεις!U80</f>
        <v>15</v>
      </c>
      <c r="AT76" s="96">
        <f>+Επιχειρήσεις!V80</f>
        <v>1</v>
      </c>
      <c r="AU76" s="96">
        <f>+Επιχειρήσεις!W80</f>
        <v>0</v>
      </c>
      <c r="AV76" s="96">
        <f t="shared" si="50"/>
        <v>180</v>
      </c>
      <c r="AW76" s="96">
        <f t="shared" si="50"/>
        <v>180</v>
      </c>
      <c r="AX76" s="96">
        <f t="shared" si="50"/>
        <v>180</v>
      </c>
      <c r="AY76" s="96">
        <f>+AV76*Επιχειρήσεις!X80</f>
        <v>0</v>
      </c>
      <c r="AZ76" s="95">
        <f t="shared" si="19"/>
        <v>556</v>
      </c>
      <c r="BA76" s="191">
        <f t="shared" ref="BA76:BA107" si="65">+AZ76/$AZ$10</f>
        <v>1.8670248488918736E-2</v>
      </c>
      <c r="BD76" s="227">
        <f t="shared" si="20"/>
        <v>4.0614765396422954E-4</v>
      </c>
      <c r="BE76" s="144">
        <f>+ΥΠΟΛΟΓΙΣΜΟΙ!AP76</f>
        <v>1.0078997548351948E-2</v>
      </c>
      <c r="BF76" s="144">
        <f t="shared" si="21"/>
        <v>1.8670248488918736E-2</v>
      </c>
      <c r="BG76" s="144">
        <f t="shared" si="22"/>
        <v>9.7184645637449704E-3</v>
      </c>
      <c r="BH76" s="216">
        <f t="shared" si="23"/>
        <v>513.13</v>
      </c>
      <c r="BJ76" s="215">
        <f t="shared" si="24"/>
        <v>4.0614765396422954E-4</v>
      </c>
      <c r="BK76" s="144">
        <f t="shared" si="25"/>
        <v>1.0078997548351948E-2</v>
      </c>
      <c r="BL76" s="144">
        <f t="shared" si="26"/>
        <v>5.2425726011580886E-3</v>
      </c>
      <c r="BM76" s="217">
        <f t="shared" si="27"/>
        <v>395.29</v>
      </c>
      <c r="BN76" s="144">
        <f t="shared" si="28"/>
        <v>1.8670248488918736E-2</v>
      </c>
      <c r="BO76" s="217">
        <f t="shared" si="29"/>
        <v>205.37</v>
      </c>
      <c r="BP76" s="216">
        <f t="shared" si="30"/>
        <v>600.66000000000008</v>
      </c>
      <c r="BR76" s="215">
        <f t="shared" si="31"/>
        <v>9.7184645637449704E-3</v>
      </c>
      <c r="BS76" s="216">
        <f t="shared" si="32"/>
        <v>217.69</v>
      </c>
      <c r="BU76" s="222">
        <f t="shared" si="33"/>
        <v>730.81999999999994</v>
      </c>
      <c r="BV76" s="228">
        <f t="shared" si="34"/>
        <v>818.35000000000014</v>
      </c>
    </row>
    <row r="77" spans="1:74" x14ac:dyDescent="0.25">
      <c r="A77" s="77">
        <v>66</v>
      </c>
      <c r="B77" s="78" t="str">
        <f>+Επιχειρήσεις!B81</f>
        <v>Α</v>
      </c>
      <c r="C77" s="79">
        <f>+Επιχειρήσεις!C81</f>
        <v>1</v>
      </c>
      <c r="D77" s="80" t="str">
        <f>+Επιχειρήσεις!D81</f>
        <v>ΕΠΑΓΓΕΛΜΑΤΙΑΣ</v>
      </c>
      <c r="F77" s="81">
        <f>+Επιχειρήσεις!F81</f>
        <v>1</v>
      </c>
      <c r="H77" s="82">
        <f>IF(Επιχειρήσεις!H81&gt;1,1,0)</f>
        <v>1</v>
      </c>
      <c r="J77" s="143">
        <f>+Επιχειρήσεις!H81</f>
        <v>400</v>
      </c>
      <c r="K77" s="83">
        <f t="shared" si="51"/>
        <v>800</v>
      </c>
      <c r="L77" s="84">
        <f t="shared" si="52"/>
        <v>1.9483454650310957E-4</v>
      </c>
      <c r="N77" s="97">
        <f>+Επιχειρήσεις!I81</f>
        <v>2</v>
      </c>
      <c r="O77" s="86">
        <f t="shared" si="53"/>
        <v>0.6</v>
      </c>
      <c r="P77" s="87">
        <f t="shared" si="54"/>
        <v>480</v>
      </c>
      <c r="Q77" s="88">
        <f>IF(Επιχειρήσεις!J81=1,(K77*$Q$10),0)</f>
        <v>160</v>
      </c>
      <c r="R77" s="87">
        <f>IF(Επιχειρήσεις!K81=1,(K77*$R$10),0)</f>
        <v>160</v>
      </c>
      <c r="S77" s="89">
        <f t="shared" ref="S77:S140" si="66">SUM(P77:R77)</f>
        <v>800</v>
      </c>
      <c r="T77" s="144">
        <f t="shared" si="55"/>
        <v>4.4367220831741198E-4</v>
      </c>
      <c r="V77" s="145">
        <f t="shared" si="56"/>
        <v>1600</v>
      </c>
      <c r="W77" s="28"/>
      <c r="X77" s="180">
        <f t="shared" ref="X77:X140" si="67">+V77/$X$7</f>
        <v>2.7076510264281971E-4</v>
      </c>
      <c r="Z77" s="165">
        <f>IF(Επιχειρήσεις!$M81=1,1,0)</f>
        <v>1</v>
      </c>
      <c r="AA77" s="91">
        <f t="shared" si="57"/>
        <v>4</v>
      </c>
      <c r="AB77" s="92">
        <f>IF(Επιχειρήσεις!$N81=1,1,0)</f>
        <v>0</v>
      </c>
      <c r="AC77" s="91">
        <f t="shared" si="58"/>
        <v>0</v>
      </c>
      <c r="AD77" s="92">
        <f>IF(Επιχειρήσεις!$O81=1,1,0)</f>
        <v>0</v>
      </c>
      <c r="AE77" s="91">
        <f t="shared" si="59"/>
        <v>0</v>
      </c>
      <c r="AF77" s="92">
        <f>IF(Επιχειρήσεις!$P81=1,1,0)</f>
        <v>0</v>
      </c>
      <c r="AG77" s="91">
        <f t="shared" si="60"/>
        <v>0</v>
      </c>
      <c r="AH77" s="93">
        <f>IF(Επιχειρήσεις!$Q81=1,1,0)</f>
        <v>1</v>
      </c>
      <c r="AI77" s="91">
        <f t="shared" si="61"/>
        <v>12</v>
      </c>
      <c r="AJ77" s="92">
        <f>IF(Επιχειρήσεις!$R81=1,1,0)</f>
        <v>1</v>
      </c>
      <c r="AK77" s="91">
        <f t="shared" si="62"/>
        <v>12</v>
      </c>
      <c r="AL77" s="90">
        <f>IF(Επιχειρήσεις!$M81=1,1,0)</f>
        <v>1</v>
      </c>
      <c r="AM77" s="91">
        <f t="shared" si="63"/>
        <v>4</v>
      </c>
      <c r="AN77" s="28"/>
      <c r="AO77" s="94">
        <f t="shared" si="64"/>
        <v>37</v>
      </c>
      <c r="AP77" s="166">
        <f t="shared" ref="AP77:AP140" si="68">+AO77/$AO$7</f>
        <v>1.0078997548351948E-2</v>
      </c>
      <c r="AS77" s="190">
        <f>+Επιχειρήσεις!U81</f>
        <v>2</v>
      </c>
      <c r="AT77" s="96">
        <f>+Επιχειρήσεις!V81</f>
        <v>1</v>
      </c>
      <c r="AU77" s="96">
        <f>+Επιχειρήσεις!W81</f>
        <v>0</v>
      </c>
      <c r="AV77" s="96">
        <f t="shared" ref="AV77:AX108" si="69">IF($AT77=1,$AS77*12,$AS77*6)</f>
        <v>24</v>
      </c>
      <c r="AW77" s="96">
        <f t="shared" si="69"/>
        <v>24</v>
      </c>
      <c r="AX77" s="96">
        <f t="shared" si="69"/>
        <v>24</v>
      </c>
      <c r="AY77" s="96">
        <f>+AV77*Επιχειρήσεις!X81</f>
        <v>0</v>
      </c>
      <c r="AZ77" s="95">
        <f t="shared" ref="AZ77:AZ140" si="70">SUM(AS77:AY77)</f>
        <v>75</v>
      </c>
      <c r="BA77" s="191">
        <f t="shared" si="65"/>
        <v>2.5184687709872396E-3</v>
      </c>
      <c r="BD77" s="227">
        <f t="shared" ref="BD77:BD140" si="71">+X77</f>
        <v>2.7076510264281971E-4</v>
      </c>
      <c r="BE77" s="144">
        <f>+ΥΠΟΛΟΓΙΣΜΟΙ!AP77</f>
        <v>1.0078997548351948E-2</v>
      </c>
      <c r="BF77" s="144">
        <f t="shared" ref="BF77:BF140" si="72">+BA77</f>
        <v>2.5184687709872396E-3</v>
      </c>
      <c r="BG77" s="144">
        <f t="shared" ref="BG77:BG140" si="73">AVERAGE(BD77:BF77)</f>
        <v>4.2894104739940033E-3</v>
      </c>
      <c r="BH77" s="216">
        <f t="shared" ref="BH77:BH140" si="74">ROUND($BH$7*BG77,2)</f>
        <v>226.48</v>
      </c>
      <c r="BJ77" s="215">
        <f t="shared" ref="BJ77:BJ140" si="75">+X77</f>
        <v>2.7076510264281971E-4</v>
      </c>
      <c r="BK77" s="144">
        <f t="shared" ref="BK77:BK140" si="76">+AP77</f>
        <v>1.0078997548351948E-2</v>
      </c>
      <c r="BL77" s="144">
        <f t="shared" ref="BL77:BL140" si="77">AVERAGE(BI77:BK77)</f>
        <v>5.1748813254973844E-3</v>
      </c>
      <c r="BM77" s="217">
        <f t="shared" ref="BM77:BM140" si="78">ROUND($BM$7*BL77,2)</f>
        <v>390.19</v>
      </c>
      <c r="BN77" s="144">
        <f t="shared" ref="BN77:BN140" si="79">+BF77</f>
        <v>2.5184687709872396E-3</v>
      </c>
      <c r="BO77" s="217">
        <f t="shared" ref="BO77:BO140" si="80">ROUND($BO$7*BN77,2)</f>
        <v>27.7</v>
      </c>
      <c r="BP77" s="216">
        <f t="shared" ref="BP77:BP140" si="81">+BO77+BM77</f>
        <v>417.89</v>
      </c>
      <c r="BR77" s="215">
        <f t="shared" ref="BR77:BR140" si="82">+BG77</f>
        <v>4.2894104739940033E-3</v>
      </c>
      <c r="BS77" s="216">
        <f t="shared" ref="BS77:BS140" si="83">ROUND($BS$7*BR77,2)</f>
        <v>96.08</v>
      </c>
      <c r="BU77" s="222">
        <f t="shared" ref="BU77:BU140" si="84">+BS77+BH77</f>
        <v>322.56</v>
      </c>
      <c r="BV77" s="228">
        <f t="shared" ref="BV77:BV140" si="85">+BS77+BP77</f>
        <v>513.97</v>
      </c>
    </row>
    <row r="78" spans="1:74" x14ac:dyDescent="0.25">
      <c r="A78" s="77">
        <v>67</v>
      </c>
      <c r="B78" s="78" t="str">
        <f>+Επιχειρήσεις!B82</f>
        <v>Α</v>
      </c>
      <c r="C78" s="79">
        <f>+Επιχειρήσεις!C82</f>
        <v>1</v>
      </c>
      <c r="D78" s="80" t="str">
        <f>+Επιχειρήσεις!D82</f>
        <v>ΕΠΑΓΓΕΛΜΑΤΙΑΣ</v>
      </c>
      <c r="F78" s="81">
        <f>+Επιχειρήσεις!F82</f>
        <v>1</v>
      </c>
      <c r="H78" s="82">
        <f>IF(Επιχειρήσεις!H82&gt;1,1,0)</f>
        <v>1</v>
      </c>
      <c r="J78" s="143">
        <f>+Επιχειρήσεις!H82</f>
        <v>20</v>
      </c>
      <c r="K78" s="83">
        <f t="shared" si="51"/>
        <v>40</v>
      </c>
      <c r="L78" s="84">
        <f t="shared" si="52"/>
        <v>9.7417273251554782E-6</v>
      </c>
      <c r="N78" s="97">
        <f>+Επιχειρήσεις!I82</f>
        <v>1</v>
      </c>
      <c r="O78" s="86">
        <f t="shared" si="53"/>
        <v>0.3</v>
      </c>
      <c r="P78" s="87">
        <f t="shared" si="54"/>
        <v>12</v>
      </c>
      <c r="Q78" s="88">
        <f>IF(Επιχειρήσεις!J82=1,(K78*$Q$10),0)</f>
        <v>0</v>
      </c>
      <c r="R78" s="87">
        <f>IF(Επιχειρήσεις!K82=1,(K78*$R$10),0)</f>
        <v>8</v>
      </c>
      <c r="S78" s="89">
        <f t="shared" si="66"/>
        <v>20</v>
      </c>
      <c r="T78" s="144">
        <f t="shared" si="55"/>
        <v>1.1091805207935299E-5</v>
      </c>
      <c r="V78" s="145">
        <f t="shared" si="56"/>
        <v>60</v>
      </c>
      <c r="W78" s="28"/>
      <c r="X78" s="180">
        <f t="shared" si="67"/>
        <v>1.0153691349105738E-5</v>
      </c>
      <c r="Z78" s="165">
        <f>IF(Επιχειρήσεις!$M82=1,1,0)</f>
        <v>1</v>
      </c>
      <c r="AA78" s="91">
        <f t="shared" si="57"/>
        <v>4</v>
      </c>
      <c r="AB78" s="92">
        <f>IF(Επιχειρήσεις!$N82=1,1,0)</f>
        <v>0</v>
      </c>
      <c r="AC78" s="91">
        <f t="shared" si="58"/>
        <v>0</v>
      </c>
      <c r="AD78" s="92">
        <f>IF(Επιχειρήσεις!$O82=1,1,0)</f>
        <v>0</v>
      </c>
      <c r="AE78" s="91">
        <f t="shared" si="59"/>
        <v>0</v>
      </c>
      <c r="AF78" s="92">
        <f>IF(Επιχειρήσεις!$P82=1,1,0)</f>
        <v>0</v>
      </c>
      <c r="AG78" s="91">
        <f t="shared" si="60"/>
        <v>0</v>
      </c>
      <c r="AH78" s="93">
        <f>IF(Επιχειρήσεις!$Q82=1,1,0)</f>
        <v>1</v>
      </c>
      <c r="AI78" s="91">
        <f t="shared" si="61"/>
        <v>12</v>
      </c>
      <c r="AJ78" s="92">
        <f>IF(Επιχειρήσεις!$R82=1,1,0)</f>
        <v>1</v>
      </c>
      <c r="AK78" s="91">
        <f t="shared" si="62"/>
        <v>12</v>
      </c>
      <c r="AL78" s="90">
        <f>IF(Επιχειρήσεις!$M82=1,1,0)</f>
        <v>1</v>
      </c>
      <c r="AM78" s="91">
        <f t="shared" si="63"/>
        <v>4</v>
      </c>
      <c r="AN78" s="28"/>
      <c r="AO78" s="94">
        <f t="shared" si="64"/>
        <v>37</v>
      </c>
      <c r="AP78" s="166">
        <f t="shared" si="68"/>
        <v>1.0078997548351948E-2</v>
      </c>
      <c r="AS78" s="190">
        <f>+Επιχειρήσεις!U82</f>
        <v>1</v>
      </c>
      <c r="AT78" s="96">
        <f>+Επιχειρήσεις!V82</f>
        <v>0</v>
      </c>
      <c r="AU78" s="96">
        <f>+Επιχειρήσεις!W82</f>
        <v>1</v>
      </c>
      <c r="AV78" s="96">
        <f t="shared" si="69"/>
        <v>6</v>
      </c>
      <c r="AW78" s="96">
        <f t="shared" si="69"/>
        <v>6</v>
      </c>
      <c r="AX78" s="96">
        <f t="shared" si="69"/>
        <v>6</v>
      </c>
      <c r="AY78" s="96">
        <f>+AV78*Επιχειρήσεις!X82</f>
        <v>6</v>
      </c>
      <c r="AZ78" s="95">
        <f t="shared" si="70"/>
        <v>26</v>
      </c>
      <c r="BA78" s="191">
        <f t="shared" si="65"/>
        <v>8.7306917394224307E-4</v>
      </c>
      <c r="BD78" s="227">
        <f t="shared" si="71"/>
        <v>1.0153691349105738E-5</v>
      </c>
      <c r="BE78" s="144">
        <f>+ΥΠΟΛΟΓΙΣΜΟΙ!AP78</f>
        <v>1.0078997548351948E-2</v>
      </c>
      <c r="BF78" s="144">
        <f t="shared" si="72"/>
        <v>8.7306917394224307E-4</v>
      </c>
      <c r="BG78" s="144">
        <f t="shared" si="73"/>
        <v>3.6540734712144324E-3</v>
      </c>
      <c r="BH78" s="216">
        <f t="shared" si="74"/>
        <v>192.94</v>
      </c>
      <c r="BJ78" s="215">
        <f t="shared" si="75"/>
        <v>1.0153691349105738E-5</v>
      </c>
      <c r="BK78" s="144">
        <f t="shared" si="76"/>
        <v>1.0078997548351948E-2</v>
      </c>
      <c r="BL78" s="144">
        <f t="shared" si="77"/>
        <v>5.0445756198505267E-3</v>
      </c>
      <c r="BM78" s="217">
        <f t="shared" si="78"/>
        <v>380.36</v>
      </c>
      <c r="BN78" s="144">
        <f t="shared" si="79"/>
        <v>8.7306917394224307E-4</v>
      </c>
      <c r="BO78" s="217">
        <f t="shared" si="80"/>
        <v>9.6</v>
      </c>
      <c r="BP78" s="216">
        <f t="shared" si="81"/>
        <v>389.96000000000004</v>
      </c>
      <c r="BR78" s="215">
        <f t="shared" si="82"/>
        <v>3.6540734712144324E-3</v>
      </c>
      <c r="BS78" s="216">
        <f t="shared" si="83"/>
        <v>81.849999999999994</v>
      </c>
      <c r="BU78" s="222">
        <f t="shared" si="84"/>
        <v>274.78999999999996</v>
      </c>
      <c r="BV78" s="228">
        <f t="shared" si="85"/>
        <v>471.81000000000006</v>
      </c>
    </row>
    <row r="79" spans="1:74" x14ac:dyDescent="0.25">
      <c r="A79" s="77">
        <v>68</v>
      </c>
      <c r="B79" s="78" t="str">
        <f>+Επιχειρήσεις!B83</f>
        <v>Α</v>
      </c>
      <c r="C79" s="79">
        <f>+Επιχειρήσεις!C83</f>
        <v>1</v>
      </c>
      <c r="D79" s="80" t="str">
        <f>+Επιχειρήσεις!D83</f>
        <v>ΕΠΑΓΓΕΛΜΑΤΙΑΣ</v>
      </c>
      <c r="F79" s="81">
        <f>+Επιχειρήσεις!F83</f>
        <v>2</v>
      </c>
      <c r="H79" s="82">
        <f>IF(Επιχειρήσεις!H83&gt;1,1,0)</f>
        <v>1</v>
      </c>
      <c r="J79" s="143">
        <f>+Επιχειρήσεις!H83</f>
        <v>15000</v>
      </c>
      <c r="K79" s="83">
        <f t="shared" si="51"/>
        <v>105000</v>
      </c>
      <c r="L79" s="84">
        <f t="shared" si="52"/>
        <v>2.557203422853313E-2</v>
      </c>
      <c r="N79" s="97">
        <f>+Επιχειρήσεις!I83</f>
        <v>1</v>
      </c>
      <c r="O79" s="86">
        <f t="shared" si="53"/>
        <v>0.3</v>
      </c>
      <c r="P79" s="87">
        <f t="shared" si="54"/>
        <v>31500</v>
      </c>
      <c r="Q79" s="88">
        <f>IF(Επιχειρήσεις!J83=1,(K79*$Q$10),0)</f>
        <v>21000</v>
      </c>
      <c r="R79" s="87">
        <f>IF(Επιχειρήσεις!K83=1,(K79*$R$10),0)</f>
        <v>21000</v>
      </c>
      <c r="S79" s="89">
        <f t="shared" si="66"/>
        <v>73500</v>
      </c>
      <c r="T79" s="144">
        <f t="shared" si="55"/>
        <v>4.0762384139162222E-2</v>
      </c>
      <c r="V79" s="145">
        <f t="shared" si="56"/>
        <v>178500</v>
      </c>
      <c r="W79" s="28"/>
      <c r="X79" s="180">
        <f t="shared" si="67"/>
        <v>3.0207231763589575E-2</v>
      </c>
      <c r="Z79" s="165">
        <f>IF(Επιχειρήσεις!$M83=1,1,0)</f>
        <v>1</v>
      </c>
      <c r="AA79" s="91">
        <f t="shared" si="57"/>
        <v>12</v>
      </c>
      <c r="AB79" s="92">
        <f>IF(Επιχειρήσεις!$N83=1,1,0)</f>
        <v>0</v>
      </c>
      <c r="AC79" s="91">
        <f t="shared" si="58"/>
        <v>0</v>
      </c>
      <c r="AD79" s="92">
        <f>IF(Επιχειρήσεις!$O83=1,1,0)</f>
        <v>0</v>
      </c>
      <c r="AE79" s="91">
        <f t="shared" si="59"/>
        <v>0</v>
      </c>
      <c r="AF79" s="92">
        <f>IF(Επιχειρήσεις!$P83=1,1,0)</f>
        <v>0</v>
      </c>
      <c r="AG79" s="91">
        <f t="shared" si="60"/>
        <v>0</v>
      </c>
      <c r="AH79" s="93">
        <f>IF(Επιχειρήσεις!$Q83=1,1,0)</f>
        <v>0</v>
      </c>
      <c r="AI79" s="91">
        <f t="shared" si="61"/>
        <v>0</v>
      </c>
      <c r="AJ79" s="92">
        <f>IF(Επιχειρήσεις!$R83=1,1,0)</f>
        <v>1</v>
      </c>
      <c r="AK79" s="91">
        <f t="shared" si="62"/>
        <v>0</v>
      </c>
      <c r="AL79" s="90">
        <f>IF(Επιχειρήσεις!$M83=1,1,0)</f>
        <v>1</v>
      </c>
      <c r="AM79" s="91">
        <f t="shared" si="63"/>
        <v>12</v>
      </c>
      <c r="AN79" s="28"/>
      <c r="AO79" s="94">
        <f t="shared" si="64"/>
        <v>28</v>
      </c>
      <c r="AP79" s="166">
        <f t="shared" si="68"/>
        <v>7.6273494960501223E-3</v>
      </c>
      <c r="AS79" s="190">
        <f>+Επιχειρήσεις!U83</f>
        <v>1</v>
      </c>
      <c r="AT79" s="96">
        <f>+Επιχειρήσεις!V83</f>
        <v>0</v>
      </c>
      <c r="AU79" s="96">
        <f>+Επιχειρήσεις!W83</f>
        <v>1</v>
      </c>
      <c r="AV79" s="96">
        <f t="shared" si="69"/>
        <v>6</v>
      </c>
      <c r="AW79" s="96">
        <f t="shared" si="69"/>
        <v>6</v>
      </c>
      <c r="AX79" s="96">
        <f t="shared" si="69"/>
        <v>6</v>
      </c>
      <c r="AY79" s="96">
        <f>+AV79*Επιχειρήσεις!X83</f>
        <v>6</v>
      </c>
      <c r="AZ79" s="95">
        <f t="shared" si="70"/>
        <v>26</v>
      </c>
      <c r="BA79" s="191">
        <f t="shared" si="65"/>
        <v>8.7306917394224307E-4</v>
      </c>
      <c r="BD79" s="227">
        <f t="shared" si="71"/>
        <v>3.0207231763589575E-2</v>
      </c>
      <c r="BE79" s="144">
        <f>+ΥΠΟΛΟΓΙΣΜΟΙ!AP79</f>
        <v>7.6273494960501223E-3</v>
      </c>
      <c r="BF79" s="144">
        <f t="shared" si="72"/>
        <v>8.7306917394224307E-4</v>
      </c>
      <c r="BG79" s="144">
        <f t="shared" si="73"/>
        <v>1.2902550144527312E-2</v>
      </c>
      <c r="BH79" s="216">
        <f t="shared" si="74"/>
        <v>681.25</v>
      </c>
      <c r="BJ79" s="215">
        <f t="shared" si="75"/>
        <v>3.0207231763589575E-2</v>
      </c>
      <c r="BK79" s="144">
        <f t="shared" si="76"/>
        <v>7.6273494960501223E-3</v>
      </c>
      <c r="BL79" s="144">
        <f t="shared" si="77"/>
        <v>1.8917290629819849E-2</v>
      </c>
      <c r="BM79" s="217">
        <f t="shared" si="78"/>
        <v>1426.36</v>
      </c>
      <c r="BN79" s="144">
        <f t="shared" si="79"/>
        <v>8.7306917394224307E-4</v>
      </c>
      <c r="BO79" s="217">
        <f t="shared" si="80"/>
        <v>9.6</v>
      </c>
      <c r="BP79" s="216">
        <f t="shared" si="81"/>
        <v>1435.9599999999998</v>
      </c>
      <c r="BR79" s="215">
        <f t="shared" si="82"/>
        <v>1.2902550144527312E-2</v>
      </c>
      <c r="BS79" s="216">
        <f t="shared" si="83"/>
        <v>289.02</v>
      </c>
      <c r="BU79" s="222">
        <f t="shared" si="84"/>
        <v>970.27</v>
      </c>
      <c r="BV79" s="228">
        <f t="shared" si="85"/>
        <v>1724.9799999999998</v>
      </c>
    </row>
    <row r="80" spans="1:74" x14ac:dyDescent="0.25">
      <c r="A80" s="77">
        <v>69</v>
      </c>
      <c r="B80" s="78" t="str">
        <f>+Επιχειρήσεις!B84</f>
        <v>Α</v>
      </c>
      <c r="C80" s="79">
        <f>+Επιχειρήσεις!C84</f>
        <v>1</v>
      </c>
      <c r="D80" s="80" t="str">
        <f>+Επιχειρήσεις!D84</f>
        <v>ΕΠΑΓΓΕΛΜΑΤΙΑΣ</v>
      </c>
      <c r="F80" s="81">
        <f>+Επιχειρήσεις!F84</f>
        <v>1</v>
      </c>
      <c r="H80" s="82">
        <f>IF(Επιχειρήσεις!H84&gt;1,1,0)</f>
        <v>1</v>
      </c>
      <c r="J80" s="143">
        <f>+Επιχειρήσεις!H84</f>
        <v>65000</v>
      </c>
      <c r="K80" s="83">
        <f t="shared" si="51"/>
        <v>130000</v>
      </c>
      <c r="L80" s="84">
        <f t="shared" si="52"/>
        <v>3.1660613806755306E-2</v>
      </c>
      <c r="N80" s="97">
        <f>+Επιχειρήσεις!I84</f>
        <v>1</v>
      </c>
      <c r="O80" s="86">
        <f t="shared" si="53"/>
        <v>0.3</v>
      </c>
      <c r="P80" s="87">
        <f t="shared" si="54"/>
        <v>39000</v>
      </c>
      <c r="Q80" s="88">
        <f>IF(Επιχειρήσεις!J84=1,(K80*$Q$10),0)</f>
        <v>0</v>
      </c>
      <c r="R80" s="87">
        <f>IF(Επιχειρήσεις!K84=1,(K80*$R$10),0)</f>
        <v>26000</v>
      </c>
      <c r="S80" s="89">
        <f t="shared" si="66"/>
        <v>65000</v>
      </c>
      <c r="T80" s="144">
        <f t="shared" si="55"/>
        <v>3.6048366925789721E-2</v>
      </c>
      <c r="V80" s="145">
        <f t="shared" si="56"/>
        <v>195000</v>
      </c>
      <c r="W80" s="28"/>
      <c r="X80" s="180">
        <f t="shared" si="67"/>
        <v>3.2999496884593651E-2</v>
      </c>
      <c r="Z80" s="165">
        <f>IF(Επιχειρήσεις!$M84=1,1,0)</f>
        <v>1</v>
      </c>
      <c r="AA80" s="91">
        <f t="shared" si="57"/>
        <v>4</v>
      </c>
      <c r="AB80" s="92">
        <f>IF(Επιχειρήσεις!$N84=1,1,0)</f>
        <v>0</v>
      </c>
      <c r="AC80" s="91">
        <f t="shared" si="58"/>
        <v>0</v>
      </c>
      <c r="AD80" s="92">
        <f>IF(Επιχειρήσεις!$O84=1,1,0)</f>
        <v>0</v>
      </c>
      <c r="AE80" s="91">
        <f t="shared" si="59"/>
        <v>0</v>
      </c>
      <c r="AF80" s="92">
        <f>IF(Επιχειρήσεις!$P84=1,1,0)</f>
        <v>0</v>
      </c>
      <c r="AG80" s="91">
        <f t="shared" si="60"/>
        <v>0</v>
      </c>
      <c r="AH80" s="93">
        <f>IF(Επιχειρήσεις!$Q84=1,1,0)</f>
        <v>0</v>
      </c>
      <c r="AI80" s="91">
        <f t="shared" si="61"/>
        <v>0</v>
      </c>
      <c r="AJ80" s="92">
        <f>IF(Επιχειρήσεις!$R84=1,1,0)</f>
        <v>1</v>
      </c>
      <c r="AK80" s="91">
        <f t="shared" si="62"/>
        <v>12</v>
      </c>
      <c r="AL80" s="90">
        <f>IF(Επιχειρήσεις!$M84=1,1,0)</f>
        <v>1</v>
      </c>
      <c r="AM80" s="91">
        <f t="shared" si="63"/>
        <v>4</v>
      </c>
      <c r="AN80" s="28"/>
      <c r="AO80" s="94">
        <f t="shared" si="64"/>
        <v>24</v>
      </c>
      <c r="AP80" s="166">
        <f t="shared" si="68"/>
        <v>6.5377281394715337E-3</v>
      </c>
      <c r="AS80" s="190">
        <f>+Επιχειρήσεις!U84</f>
        <v>10</v>
      </c>
      <c r="AT80" s="96">
        <f>+Επιχειρήσεις!V84</f>
        <v>0</v>
      </c>
      <c r="AU80" s="96">
        <f>+Επιχειρήσεις!W84</f>
        <v>1</v>
      </c>
      <c r="AV80" s="96">
        <f t="shared" si="69"/>
        <v>60</v>
      </c>
      <c r="AW80" s="96">
        <f t="shared" si="69"/>
        <v>60</v>
      </c>
      <c r="AX80" s="96">
        <f t="shared" si="69"/>
        <v>60</v>
      </c>
      <c r="AY80" s="96">
        <f>+AV80*Επιχειρήσεις!X84</f>
        <v>60</v>
      </c>
      <c r="AZ80" s="95">
        <f t="shared" si="70"/>
        <v>251</v>
      </c>
      <c r="BA80" s="191">
        <f t="shared" si="65"/>
        <v>8.4284754869039628E-3</v>
      </c>
      <c r="BD80" s="227">
        <f t="shared" si="71"/>
        <v>3.2999496884593651E-2</v>
      </c>
      <c r="BE80" s="144">
        <f>+ΥΠΟΛΟΓΙΣΜΟΙ!AP80</f>
        <v>6.5377281394715337E-3</v>
      </c>
      <c r="BF80" s="144">
        <f t="shared" si="72"/>
        <v>8.4284754869039628E-3</v>
      </c>
      <c r="BG80" s="144">
        <f t="shared" si="73"/>
        <v>1.5988566836989713E-2</v>
      </c>
      <c r="BH80" s="216">
        <f t="shared" si="74"/>
        <v>844.2</v>
      </c>
      <c r="BJ80" s="215">
        <f t="shared" si="75"/>
        <v>3.2999496884593651E-2</v>
      </c>
      <c r="BK80" s="144">
        <f t="shared" si="76"/>
        <v>6.5377281394715337E-3</v>
      </c>
      <c r="BL80" s="144">
        <f t="shared" si="77"/>
        <v>1.9768612512032591E-2</v>
      </c>
      <c r="BM80" s="217">
        <f t="shared" si="78"/>
        <v>1490.55</v>
      </c>
      <c r="BN80" s="144">
        <f t="shared" si="79"/>
        <v>8.4284754869039628E-3</v>
      </c>
      <c r="BO80" s="217">
        <f t="shared" si="80"/>
        <v>92.71</v>
      </c>
      <c r="BP80" s="216">
        <f t="shared" si="81"/>
        <v>1583.26</v>
      </c>
      <c r="BR80" s="215">
        <f t="shared" si="82"/>
        <v>1.5988566836989713E-2</v>
      </c>
      <c r="BS80" s="216">
        <f t="shared" si="83"/>
        <v>358.14</v>
      </c>
      <c r="BU80" s="222">
        <f t="shared" si="84"/>
        <v>1202.3400000000001</v>
      </c>
      <c r="BV80" s="228">
        <f t="shared" si="85"/>
        <v>1941.4</v>
      </c>
    </row>
    <row r="81" spans="1:74" x14ac:dyDescent="0.25">
      <c r="A81" s="77">
        <v>70</v>
      </c>
      <c r="B81" s="78" t="str">
        <f>+Επιχειρήσεις!B85</f>
        <v>Α</v>
      </c>
      <c r="C81" s="79">
        <f>+Επιχειρήσεις!C85</f>
        <v>1</v>
      </c>
      <c r="D81" s="80" t="str">
        <f>+Επιχειρήσεις!D85</f>
        <v>ΕΠΑΓΓΕΛΜΑΤΙΑΣ</v>
      </c>
      <c r="F81" s="81">
        <f>+Επιχειρήσεις!F85</f>
        <v>1</v>
      </c>
      <c r="H81" s="82">
        <f>IF(Επιχειρήσεις!H85&gt;1,1,0)</f>
        <v>1</v>
      </c>
      <c r="J81" s="143">
        <f>+Επιχειρήσεις!H85</f>
        <v>6000</v>
      </c>
      <c r="K81" s="83">
        <f t="shared" si="51"/>
        <v>12000</v>
      </c>
      <c r="L81" s="84">
        <f t="shared" si="52"/>
        <v>2.9225181975466434E-3</v>
      </c>
      <c r="N81" s="97">
        <f>+Επιχειρήσεις!I85</f>
        <v>2</v>
      </c>
      <c r="O81" s="86">
        <f t="shared" si="53"/>
        <v>0.6</v>
      </c>
      <c r="P81" s="87">
        <f t="shared" si="54"/>
        <v>7200</v>
      </c>
      <c r="Q81" s="88">
        <f>IF(Επιχειρήσεις!J85=1,(K81*$Q$10),0)</f>
        <v>2400</v>
      </c>
      <c r="R81" s="87">
        <f>IF(Επιχειρήσεις!K85=1,(K81*$R$10),0)</f>
        <v>2400</v>
      </c>
      <c r="S81" s="89">
        <f t="shared" si="66"/>
        <v>12000</v>
      </c>
      <c r="T81" s="144">
        <f t="shared" si="55"/>
        <v>6.6550831247611797E-3</v>
      </c>
      <c r="V81" s="145">
        <f t="shared" si="56"/>
        <v>24000</v>
      </c>
      <c r="W81" s="28"/>
      <c r="X81" s="180">
        <f t="shared" si="67"/>
        <v>4.0614765396422958E-3</v>
      </c>
      <c r="Z81" s="165">
        <f>IF(Επιχειρήσεις!$M85=1,1,0)</f>
        <v>1</v>
      </c>
      <c r="AA81" s="91">
        <f t="shared" si="57"/>
        <v>4</v>
      </c>
      <c r="AB81" s="92">
        <f>IF(Επιχειρήσεις!$N85=1,1,0)</f>
        <v>0</v>
      </c>
      <c r="AC81" s="91">
        <f t="shared" si="58"/>
        <v>0</v>
      </c>
      <c r="AD81" s="92">
        <f>IF(Επιχειρήσεις!$O85=1,1,0)</f>
        <v>0</v>
      </c>
      <c r="AE81" s="91">
        <f t="shared" si="59"/>
        <v>0</v>
      </c>
      <c r="AF81" s="92">
        <f>IF(Επιχειρήσεις!$P85=1,1,0)</f>
        <v>0</v>
      </c>
      <c r="AG81" s="91">
        <f t="shared" si="60"/>
        <v>0</v>
      </c>
      <c r="AH81" s="93">
        <f>IF(Επιχειρήσεις!$Q85=1,1,0)</f>
        <v>0</v>
      </c>
      <c r="AI81" s="91">
        <f t="shared" si="61"/>
        <v>0</v>
      </c>
      <c r="AJ81" s="92">
        <f>IF(Επιχειρήσεις!$R85=1,1,0)</f>
        <v>1</v>
      </c>
      <c r="AK81" s="91">
        <f t="shared" si="62"/>
        <v>12</v>
      </c>
      <c r="AL81" s="90">
        <f>IF(Επιχειρήσεις!$M85=1,1,0)</f>
        <v>1</v>
      </c>
      <c r="AM81" s="91">
        <f t="shared" si="63"/>
        <v>4</v>
      </c>
      <c r="AN81" s="28"/>
      <c r="AO81" s="94">
        <f t="shared" si="64"/>
        <v>24</v>
      </c>
      <c r="AP81" s="166">
        <f t="shared" si="68"/>
        <v>6.5377281394715337E-3</v>
      </c>
      <c r="AS81" s="190">
        <f>+Επιχειρήσεις!U85</f>
        <v>5</v>
      </c>
      <c r="AT81" s="96">
        <f>+Επιχειρήσεις!V85</f>
        <v>0</v>
      </c>
      <c r="AU81" s="96">
        <f>+Επιχειρήσεις!W85</f>
        <v>1</v>
      </c>
      <c r="AV81" s="96">
        <f t="shared" si="69"/>
        <v>30</v>
      </c>
      <c r="AW81" s="96">
        <f t="shared" si="69"/>
        <v>30</v>
      </c>
      <c r="AX81" s="96">
        <f t="shared" si="69"/>
        <v>30</v>
      </c>
      <c r="AY81" s="96">
        <f>+AV81*Επιχειρήσεις!X85</f>
        <v>30</v>
      </c>
      <c r="AZ81" s="95">
        <f t="shared" si="70"/>
        <v>126</v>
      </c>
      <c r="BA81" s="191">
        <f t="shared" si="65"/>
        <v>4.2310275352585632E-3</v>
      </c>
      <c r="BD81" s="227">
        <f t="shared" si="71"/>
        <v>4.0614765396422958E-3</v>
      </c>
      <c r="BE81" s="144">
        <f>+ΥΠΟΛΟΓΙΣΜΟΙ!AP81</f>
        <v>6.5377281394715337E-3</v>
      </c>
      <c r="BF81" s="144">
        <f t="shared" si="72"/>
        <v>4.2310275352585632E-3</v>
      </c>
      <c r="BG81" s="144">
        <f t="shared" si="73"/>
        <v>4.9434107381241309E-3</v>
      </c>
      <c r="BH81" s="216">
        <f t="shared" si="74"/>
        <v>261.01</v>
      </c>
      <c r="BJ81" s="215">
        <f t="shared" si="75"/>
        <v>4.0614765396422958E-3</v>
      </c>
      <c r="BK81" s="144">
        <f t="shared" si="76"/>
        <v>6.5377281394715337E-3</v>
      </c>
      <c r="BL81" s="144">
        <f t="shared" si="77"/>
        <v>5.2996023395569143E-3</v>
      </c>
      <c r="BM81" s="217">
        <f t="shared" si="78"/>
        <v>399.59</v>
      </c>
      <c r="BN81" s="144">
        <f t="shared" si="79"/>
        <v>4.2310275352585632E-3</v>
      </c>
      <c r="BO81" s="217">
        <f t="shared" si="80"/>
        <v>46.54</v>
      </c>
      <c r="BP81" s="216">
        <f t="shared" si="81"/>
        <v>446.13</v>
      </c>
      <c r="BR81" s="215">
        <f t="shared" si="82"/>
        <v>4.9434107381241309E-3</v>
      </c>
      <c r="BS81" s="216">
        <f t="shared" si="83"/>
        <v>110.73</v>
      </c>
      <c r="BU81" s="222">
        <f t="shared" si="84"/>
        <v>371.74</v>
      </c>
      <c r="BV81" s="228">
        <f t="shared" si="85"/>
        <v>556.86</v>
      </c>
    </row>
    <row r="82" spans="1:74" x14ac:dyDescent="0.25">
      <c r="A82" s="77">
        <v>71</v>
      </c>
      <c r="B82" s="78" t="str">
        <f>+Επιχειρήσεις!B86</f>
        <v>Α</v>
      </c>
      <c r="C82" s="79">
        <f>+Επιχειρήσεις!C86</f>
        <v>1</v>
      </c>
      <c r="D82" s="80" t="str">
        <f>+Επιχειρήσεις!D86</f>
        <v>ΕΠΑΓΓΕΛΜΑΤΙΑΣ</v>
      </c>
      <c r="F82" s="81">
        <f>+Επιχειρήσεις!F86</f>
        <v>1</v>
      </c>
      <c r="H82" s="82">
        <f>IF(Επιχειρήσεις!H86&gt;1,1,0)</f>
        <v>1</v>
      </c>
      <c r="J82" s="143">
        <f>+Επιχειρήσεις!H86</f>
        <v>400</v>
      </c>
      <c r="K82" s="83">
        <f t="shared" si="51"/>
        <v>800</v>
      </c>
      <c r="L82" s="84">
        <f t="shared" si="52"/>
        <v>1.9483454650310957E-4</v>
      </c>
      <c r="N82" s="97">
        <f>+Επιχειρήσεις!I86</f>
        <v>1</v>
      </c>
      <c r="O82" s="86">
        <f t="shared" si="53"/>
        <v>0.3</v>
      </c>
      <c r="P82" s="87">
        <f t="shared" si="54"/>
        <v>240</v>
      </c>
      <c r="Q82" s="88">
        <f>IF(Επιχειρήσεις!J86=1,(K82*$Q$10),0)</f>
        <v>0</v>
      </c>
      <c r="R82" s="87">
        <f>IF(Επιχειρήσεις!K86=1,(K82*$R$10),0)</f>
        <v>160</v>
      </c>
      <c r="S82" s="89">
        <f t="shared" si="66"/>
        <v>400</v>
      </c>
      <c r="T82" s="144">
        <f t="shared" si="55"/>
        <v>2.2183610415870599E-4</v>
      </c>
      <c r="V82" s="145">
        <f t="shared" si="56"/>
        <v>1200</v>
      </c>
      <c r="W82" s="28"/>
      <c r="X82" s="180">
        <f t="shared" si="67"/>
        <v>2.0307382698211477E-4</v>
      </c>
      <c r="Z82" s="165">
        <f>IF(Επιχειρήσεις!$M86=1,1,0)</f>
        <v>1</v>
      </c>
      <c r="AA82" s="91">
        <f t="shared" si="57"/>
        <v>4</v>
      </c>
      <c r="AB82" s="92">
        <f>IF(Επιχειρήσεις!$N86=1,1,0)</f>
        <v>1</v>
      </c>
      <c r="AC82" s="91">
        <f t="shared" si="58"/>
        <v>12</v>
      </c>
      <c r="AD82" s="92">
        <f>IF(Επιχειρήσεις!$O86=1,1,0)</f>
        <v>1</v>
      </c>
      <c r="AE82" s="91">
        <f t="shared" si="59"/>
        <v>4</v>
      </c>
      <c r="AF82" s="92">
        <f>IF(Επιχειρήσεις!$P86=1,1,0)</f>
        <v>0</v>
      </c>
      <c r="AG82" s="91">
        <f t="shared" si="60"/>
        <v>0</v>
      </c>
      <c r="AH82" s="93">
        <f>IF(Επιχειρήσεις!$Q86=1,1,0)</f>
        <v>0</v>
      </c>
      <c r="AI82" s="91">
        <f t="shared" si="61"/>
        <v>0</v>
      </c>
      <c r="AJ82" s="92">
        <f>IF(Επιχειρήσεις!$R86=1,1,0)</f>
        <v>1</v>
      </c>
      <c r="AK82" s="91">
        <f t="shared" si="62"/>
        <v>12</v>
      </c>
      <c r="AL82" s="90">
        <f>IF(Επιχειρήσεις!$M86=1,1,0)</f>
        <v>1</v>
      </c>
      <c r="AM82" s="91">
        <f t="shared" si="63"/>
        <v>4</v>
      </c>
      <c r="AN82" s="28"/>
      <c r="AO82" s="94">
        <f t="shared" si="64"/>
        <v>42</v>
      </c>
      <c r="AP82" s="166">
        <f t="shared" si="68"/>
        <v>1.1441024244075185E-2</v>
      </c>
      <c r="AS82" s="190">
        <f>+Επιχειρήσεις!U86</f>
        <v>5</v>
      </c>
      <c r="AT82" s="96">
        <f>+Επιχειρήσεις!V86</f>
        <v>0</v>
      </c>
      <c r="AU82" s="96">
        <f>+Επιχειρήσεις!W86</f>
        <v>1</v>
      </c>
      <c r="AV82" s="96">
        <f t="shared" si="69"/>
        <v>30</v>
      </c>
      <c r="AW82" s="96">
        <f t="shared" si="69"/>
        <v>30</v>
      </c>
      <c r="AX82" s="96">
        <f t="shared" si="69"/>
        <v>30</v>
      </c>
      <c r="AY82" s="96">
        <f>+AV82*Επιχειρήσεις!X86</f>
        <v>30</v>
      </c>
      <c r="AZ82" s="95">
        <f t="shared" si="70"/>
        <v>126</v>
      </c>
      <c r="BA82" s="191">
        <f t="shared" si="65"/>
        <v>4.2310275352585632E-3</v>
      </c>
      <c r="BD82" s="227">
        <f t="shared" si="71"/>
        <v>2.0307382698211477E-4</v>
      </c>
      <c r="BE82" s="144">
        <f>+ΥΠΟΛΟΓΙΣΜΟΙ!AP82</f>
        <v>1.1441024244075185E-2</v>
      </c>
      <c r="BF82" s="144">
        <f t="shared" si="72"/>
        <v>4.2310275352585632E-3</v>
      </c>
      <c r="BG82" s="144">
        <f t="shared" si="73"/>
        <v>5.2917085354386205E-3</v>
      </c>
      <c r="BH82" s="216">
        <f t="shared" si="74"/>
        <v>279.39999999999998</v>
      </c>
      <c r="BJ82" s="215">
        <f t="shared" si="75"/>
        <v>2.0307382698211477E-4</v>
      </c>
      <c r="BK82" s="144">
        <f t="shared" si="76"/>
        <v>1.1441024244075185E-2</v>
      </c>
      <c r="BL82" s="144">
        <f t="shared" si="77"/>
        <v>5.8220490355286496E-3</v>
      </c>
      <c r="BM82" s="217">
        <f t="shared" si="78"/>
        <v>438.98</v>
      </c>
      <c r="BN82" s="144">
        <f t="shared" si="79"/>
        <v>4.2310275352585632E-3</v>
      </c>
      <c r="BO82" s="217">
        <f t="shared" si="80"/>
        <v>46.54</v>
      </c>
      <c r="BP82" s="216">
        <f t="shared" si="81"/>
        <v>485.52000000000004</v>
      </c>
      <c r="BR82" s="215">
        <f t="shared" si="82"/>
        <v>5.2917085354386205E-3</v>
      </c>
      <c r="BS82" s="216">
        <f t="shared" si="83"/>
        <v>118.53</v>
      </c>
      <c r="BU82" s="222">
        <f t="shared" si="84"/>
        <v>397.92999999999995</v>
      </c>
      <c r="BV82" s="228">
        <f t="shared" si="85"/>
        <v>604.05000000000007</v>
      </c>
    </row>
    <row r="83" spans="1:74" x14ac:dyDescent="0.25">
      <c r="A83" s="77">
        <v>72</v>
      </c>
      <c r="B83" s="78" t="str">
        <f>+Επιχειρήσεις!B87</f>
        <v>Α</v>
      </c>
      <c r="C83" s="79">
        <f>+Επιχειρήσεις!C87</f>
        <v>1</v>
      </c>
      <c r="D83" s="80" t="str">
        <f>+Επιχειρήσεις!D87</f>
        <v>ΕΠΑΓΓΕΛΜΑΤΙΑΣ</v>
      </c>
      <c r="F83" s="81">
        <f>+Επιχειρήσεις!F87</f>
        <v>1</v>
      </c>
      <c r="H83" s="82">
        <f>IF(Επιχειρήσεις!H87&gt;1,1,0)</f>
        <v>1</v>
      </c>
      <c r="J83" s="143">
        <f>+Επιχειρήσεις!H87</f>
        <v>500</v>
      </c>
      <c r="K83" s="83">
        <f t="shared" si="51"/>
        <v>1000</v>
      </c>
      <c r="L83" s="84">
        <f t="shared" si="52"/>
        <v>2.4354318312888696E-4</v>
      </c>
      <c r="N83" s="97">
        <f>+Επιχειρήσεις!I87</f>
        <v>0</v>
      </c>
      <c r="O83" s="86">
        <f t="shared" si="53"/>
        <v>0</v>
      </c>
      <c r="P83" s="87">
        <f t="shared" si="54"/>
        <v>0</v>
      </c>
      <c r="Q83" s="88">
        <f>IF(Επιχειρήσεις!J87=1,(K83*$Q$10),0)</f>
        <v>0</v>
      </c>
      <c r="R83" s="87">
        <f>IF(Επιχειρήσεις!K87=1,(K83*$R$10),0)</f>
        <v>200</v>
      </c>
      <c r="S83" s="89">
        <f t="shared" si="66"/>
        <v>200</v>
      </c>
      <c r="T83" s="144">
        <f t="shared" si="55"/>
        <v>1.1091805207935299E-4</v>
      </c>
      <c r="V83" s="145">
        <f t="shared" si="56"/>
        <v>1200</v>
      </c>
      <c r="W83" s="28"/>
      <c r="X83" s="180">
        <f t="shared" si="67"/>
        <v>2.0307382698211477E-4</v>
      </c>
      <c r="Z83" s="165">
        <f>IF(Επιχειρήσεις!$M87=1,1,0)</f>
        <v>1</v>
      </c>
      <c r="AA83" s="91">
        <f t="shared" si="57"/>
        <v>4</v>
      </c>
      <c r="AB83" s="92">
        <f>IF(Επιχειρήσεις!$N87=1,1,0)</f>
        <v>1</v>
      </c>
      <c r="AC83" s="91">
        <f t="shared" si="58"/>
        <v>12</v>
      </c>
      <c r="AD83" s="92">
        <f>IF(Επιχειρήσεις!$O87=1,1,0)</f>
        <v>1</v>
      </c>
      <c r="AE83" s="91">
        <f t="shared" si="59"/>
        <v>4</v>
      </c>
      <c r="AF83" s="92">
        <f>IF(Επιχειρήσεις!$P87=1,1,0)</f>
        <v>0</v>
      </c>
      <c r="AG83" s="91">
        <f t="shared" si="60"/>
        <v>0</v>
      </c>
      <c r="AH83" s="93">
        <f>IF(Επιχειρήσεις!$Q87=1,1,0)</f>
        <v>0</v>
      </c>
      <c r="AI83" s="91">
        <f t="shared" si="61"/>
        <v>0</v>
      </c>
      <c r="AJ83" s="92">
        <f>IF(Επιχειρήσεις!$R87=1,1,0)</f>
        <v>1</v>
      </c>
      <c r="AK83" s="91">
        <f t="shared" si="62"/>
        <v>12</v>
      </c>
      <c r="AL83" s="90">
        <f>IF(Επιχειρήσεις!$M87=1,1,0)</f>
        <v>1</v>
      </c>
      <c r="AM83" s="91">
        <f t="shared" si="63"/>
        <v>4</v>
      </c>
      <c r="AN83" s="28"/>
      <c r="AO83" s="94">
        <f t="shared" si="64"/>
        <v>42</v>
      </c>
      <c r="AP83" s="166">
        <f t="shared" si="68"/>
        <v>1.1441024244075185E-2</v>
      </c>
      <c r="AS83" s="190">
        <f>+Επιχειρήσεις!U87</f>
        <v>2</v>
      </c>
      <c r="AT83" s="96">
        <f>+Επιχειρήσεις!V87</f>
        <v>0</v>
      </c>
      <c r="AU83" s="96">
        <f>+Επιχειρήσεις!W87</f>
        <v>1</v>
      </c>
      <c r="AV83" s="96">
        <f t="shared" si="69"/>
        <v>12</v>
      </c>
      <c r="AW83" s="96">
        <f t="shared" si="69"/>
        <v>12</v>
      </c>
      <c r="AX83" s="96">
        <f t="shared" si="69"/>
        <v>12</v>
      </c>
      <c r="AY83" s="96">
        <f>+AV83*Επιχειρήσεις!X87</f>
        <v>12</v>
      </c>
      <c r="AZ83" s="95">
        <f t="shared" si="70"/>
        <v>51</v>
      </c>
      <c r="BA83" s="191">
        <f t="shared" si="65"/>
        <v>1.712558764271323E-3</v>
      </c>
      <c r="BD83" s="227">
        <f t="shared" si="71"/>
        <v>2.0307382698211477E-4</v>
      </c>
      <c r="BE83" s="144">
        <f>+ΥΠΟΛΟΓΙΣΜΟΙ!AP83</f>
        <v>1.1441024244075185E-2</v>
      </c>
      <c r="BF83" s="144">
        <f t="shared" si="72"/>
        <v>1.712558764271323E-3</v>
      </c>
      <c r="BG83" s="144">
        <f t="shared" si="73"/>
        <v>4.4522189451095409E-3</v>
      </c>
      <c r="BH83" s="216">
        <f t="shared" si="74"/>
        <v>235.08</v>
      </c>
      <c r="BJ83" s="215">
        <f t="shared" si="75"/>
        <v>2.0307382698211477E-4</v>
      </c>
      <c r="BK83" s="144">
        <f t="shared" si="76"/>
        <v>1.1441024244075185E-2</v>
      </c>
      <c r="BL83" s="144">
        <f t="shared" si="77"/>
        <v>5.8220490355286496E-3</v>
      </c>
      <c r="BM83" s="217">
        <f t="shared" si="78"/>
        <v>438.98</v>
      </c>
      <c r="BN83" s="144">
        <f t="shared" si="79"/>
        <v>1.712558764271323E-3</v>
      </c>
      <c r="BO83" s="217">
        <f t="shared" si="80"/>
        <v>18.84</v>
      </c>
      <c r="BP83" s="216">
        <f t="shared" si="81"/>
        <v>457.82</v>
      </c>
      <c r="BR83" s="215">
        <f t="shared" si="82"/>
        <v>4.4522189451095409E-3</v>
      </c>
      <c r="BS83" s="216">
        <f t="shared" si="83"/>
        <v>99.73</v>
      </c>
      <c r="BU83" s="222">
        <f t="shared" si="84"/>
        <v>334.81</v>
      </c>
      <c r="BV83" s="228">
        <f t="shared" si="85"/>
        <v>557.54999999999995</v>
      </c>
    </row>
    <row r="84" spans="1:74" x14ac:dyDescent="0.25">
      <c r="A84" s="77">
        <v>73</v>
      </c>
      <c r="B84" s="78" t="str">
        <f>+Επιχειρήσεις!B88</f>
        <v>Α</v>
      </c>
      <c r="C84" s="79">
        <f>+Επιχειρήσεις!C88</f>
        <v>1</v>
      </c>
      <c r="D84" s="80" t="str">
        <f>+Επιχειρήσεις!D88</f>
        <v>ΕΠΑΓΓΕΛΜΑΤΙΑΣ</v>
      </c>
      <c r="F84" s="81">
        <f>+Επιχειρήσεις!F88</f>
        <v>1</v>
      </c>
      <c r="H84" s="82">
        <f>IF(Επιχειρήσεις!H88&gt;1,1,0)</f>
        <v>1</v>
      </c>
      <c r="J84" s="143">
        <f>+Επιχειρήσεις!H88</f>
        <v>800</v>
      </c>
      <c r="K84" s="83">
        <f t="shared" si="51"/>
        <v>1600</v>
      </c>
      <c r="L84" s="84">
        <f t="shared" si="52"/>
        <v>3.8966909300621914E-4</v>
      </c>
      <c r="N84" s="97">
        <f>+Επιχειρήσεις!I88</f>
        <v>0</v>
      </c>
      <c r="O84" s="86">
        <f t="shared" si="53"/>
        <v>0</v>
      </c>
      <c r="P84" s="87">
        <f t="shared" si="54"/>
        <v>0</v>
      </c>
      <c r="Q84" s="88">
        <f>IF(Επιχειρήσεις!J88=1,(K84*$Q$10),0)</f>
        <v>0</v>
      </c>
      <c r="R84" s="87">
        <f>IF(Επιχειρήσεις!K88=1,(K84*$R$10),0)</f>
        <v>320</v>
      </c>
      <c r="S84" s="89">
        <f t="shared" si="66"/>
        <v>320</v>
      </c>
      <c r="T84" s="144">
        <f t="shared" si="55"/>
        <v>1.7746888332696478E-4</v>
      </c>
      <c r="V84" s="145">
        <f t="shared" si="56"/>
        <v>1920</v>
      </c>
      <c r="W84" s="28"/>
      <c r="X84" s="180">
        <f t="shared" si="67"/>
        <v>3.2491812317138362E-4</v>
      </c>
      <c r="Z84" s="165">
        <f>IF(Επιχειρήσεις!$M88=1,1,0)</f>
        <v>1</v>
      </c>
      <c r="AA84" s="91">
        <f t="shared" si="57"/>
        <v>4</v>
      </c>
      <c r="AB84" s="92">
        <f>IF(Επιχειρήσεις!$N88=1,1,0)</f>
        <v>1</v>
      </c>
      <c r="AC84" s="91">
        <f t="shared" si="58"/>
        <v>12</v>
      </c>
      <c r="AD84" s="92">
        <f>IF(Επιχειρήσεις!$O88=1,1,0)</f>
        <v>1</v>
      </c>
      <c r="AE84" s="91">
        <f t="shared" si="59"/>
        <v>4</v>
      </c>
      <c r="AF84" s="92">
        <f>IF(Επιχειρήσεις!$P88=1,1,0)</f>
        <v>0</v>
      </c>
      <c r="AG84" s="91">
        <f t="shared" si="60"/>
        <v>0</v>
      </c>
      <c r="AH84" s="93">
        <f>IF(Επιχειρήσεις!$Q88=1,1,0)</f>
        <v>0</v>
      </c>
      <c r="AI84" s="91">
        <f t="shared" si="61"/>
        <v>0</v>
      </c>
      <c r="AJ84" s="92">
        <f>IF(Επιχειρήσεις!$R88=1,1,0)</f>
        <v>1</v>
      </c>
      <c r="AK84" s="91">
        <f t="shared" si="62"/>
        <v>12</v>
      </c>
      <c r="AL84" s="90">
        <f>IF(Επιχειρήσεις!$M88=1,1,0)</f>
        <v>1</v>
      </c>
      <c r="AM84" s="91">
        <f t="shared" si="63"/>
        <v>4</v>
      </c>
      <c r="AN84" s="28"/>
      <c r="AO84" s="94">
        <f t="shared" si="64"/>
        <v>42</v>
      </c>
      <c r="AP84" s="166">
        <f t="shared" si="68"/>
        <v>1.1441024244075185E-2</v>
      </c>
      <c r="AS84" s="190">
        <f>+Επιχειρήσεις!U88</f>
        <v>4</v>
      </c>
      <c r="AT84" s="96">
        <f>+Επιχειρήσεις!V88</f>
        <v>1</v>
      </c>
      <c r="AU84" s="96">
        <f>+Επιχειρήσεις!W88</f>
        <v>0</v>
      </c>
      <c r="AV84" s="96">
        <f t="shared" si="69"/>
        <v>48</v>
      </c>
      <c r="AW84" s="96">
        <f t="shared" si="69"/>
        <v>48</v>
      </c>
      <c r="AX84" s="96">
        <f t="shared" si="69"/>
        <v>48</v>
      </c>
      <c r="AY84" s="96">
        <f>+AV84*Επιχειρήσεις!X88</f>
        <v>0</v>
      </c>
      <c r="AZ84" s="95">
        <f t="shared" si="70"/>
        <v>149</v>
      </c>
      <c r="BA84" s="191">
        <f t="shared" si="65"/>
        <v>5.0033579583613165E-3</v>
      </c>
      <c r="BD84" s="227">
        <f t="shared" si="71"/>
        <v>3.2491812317138362E-4</v>
      </c>
      <c r="BE84" s="144">
        <f>+ΥΠΟΛΟΓΙΣΜΟΙ!AP84</f>
        <v>1.1441024244075185E-2</v>
      </c>
      <c r="BF84" s="144">
        <f t="shared" si="72"/>
        <v>5.0033579583613165E-3</v>
      </c>
      <c r="BG84" s="144">
        <f t="shared" si="73"/>
        <v>5.5897667752026281E-3</v>
      </c>
      <c r="BH84" s="216">
        <f t="shared" si="74"/>
        <v>295.14</v>
      </c>
      <c r="BJ84" s="215">
        <f t="shared" si="75"/>
        <v>3.2491812317138362E-4</v>
      </c>
      <c r="BK84" s="144">
        <f t="shared" si="76"/>
        <v>1.1441024244075185E-2</v>
      </c>
      <c r="BL84" s="144">
        <f t="shared" si="77"/>
        <v>5.882971183623284E-3</v>
      </c>
      <c r="BM84" s="217">
        <f t="shared" si="78"/>
        <v>443.58</v>
      </c>
      <c r="BN84" s="144">
        <f t="shared" si="79"/>
        <v>5.0033579583613165E-3</v>
      </c>
      <c r="BO84" s="217">
        <f t="shared" si="80"/>
        <v>55.04</v>
      </c>
      <c r="BP84" s="216">
        <f t="shared" si="81"/>
        <v>498.62</v>
      </c>
      <c r="BR84" s="215">
        <f t="shared" si="82"/>
        <v>5.5897667752026281E-3</v>
      </c>
      <c r="BS84" s="216">
        <f t="shared" si="83"/>
        <v>125.21</v>
      </c>
      <c r="BU84" s="222">
        <f t="shared" si="84"/>
        <v>420.34999999999997</v>
      </c>
      <c r="BV84" s="228">
        <f t="shared" si="85"/>
        <v>623.83000000000004</v>
      </c>
    </row>
    <row r="85" spans="1:74" x14ac:dyDescent="0.25">
      <c r="A85" s="77">
        <v>74</v>
      </c>
      <c r="B85" s="78" t="str">
        <f>+Επιχειρήσεις!B89</f>
        <v>Α</v>
      </c>
      <c r="C85" s="79">
        <f>+Επιχειρήσεις!C89</f>
        <v>1</v>
      </c>
      <c r="D85" s="80" t="str">
        <f>+Επιχειρήσεις!D89</f>
        <v>ΕΠΑΓΓΕΛΜΑΤΙΑΣ</v>
      </c>
      <c r="F85" s="81">
        <f>+Επιχειρήσεις!F89</f>
        <v>1</v>
      </c>
      <c r="H85" s="82">
        <f>IF(Επιχειρήσεις!H89&gt;1,1,0)</f>
        <v>1</v>
      </c>
      <c r="J85" s="143">
        <f>+Επιχειρήσεις!H89</f>
        <v>1800</v>
      </c>
      <c r="K85" s="83">
        <f t="shared" si="51"/>
        <v>3600</v>
      </c>
      <c r="L85" s="84">
        <f t="shared" si="52"/>
        <v>8.7675545926399305E-4</v>
      </c>
      <c r="N85" s="97">
        <f>+Επιχειρήσεις!I89</f>
        <v>0</v>
      </c>
      <c r="O85" s="86">
        <f t="shared" si="53"/>
        <v>0</v>
      </c>
      <c r="P85" s="87">
        <f t="shared" si="54"/>
        <v>0</v>
      </c>
      <c r="Q85" s="88">
        <f>IF(Επιχειρήσεις!J89=1,(K85*$Q$10),0)</f>
        <v>0</v>
      </c>
      <c r="R85" s="87">
        <f>IF(Επιχειρήσεις!K89=1,(K85*$R$10),0)</f>
        <v>720</v>
      </c>
      <c r="S85" s="89">
        <f t="shared" si="66"/>
        <v>720</v>
      </c>
      <c r="T85" s="144">
        <f t="shared" si="55"/>
        <v>3.9930498748567077E-4</v>
      </c>
      <c r="V85" s="145">
        <f t="shared" si="56"/>
        <v>4320</v>
      </c>
      <c r="W85" s="28"/>
      <c r="X85" s="180">
        <f t="shared" si="67"/>
        <v>7.3106577713561317E-4</v>
      </c>
      <c r="Z85" s="165">
        <f>IF(Επιχειρήσεις!$M89=1,1,0)</f>
        <v>1</v>
      </c>
      <c r="AA85" s="91">
        <f t="shared" si="57"/>
        <v>4</v>
      </c>
      <c r="AB85" s="92">
        <f>IF(Επιχειρήσεις!$N89=1,1,0)</f>
        <v>1</v>
      </c>
      <c r="AC85" s="91">
        <f t="shared" si="58"/>
        <v>12</v>
      </c>
      <c r="AD85" s="92">
        <f>IF(Επιχειρήσεις!$O89=1,1,0)</f>
        <v>0</v>
      </c>
      <c r="AE85" s="91">
        <f t="shared" si="59"/>
        <v>0</v>
      </c>
      <c r="AF85" s="92">
        <f>IF(Επιχειρήσεις!$P89=1,1,0)</f>
        <v>0</v>
      </c>
      <c r="AG85" s="91">
        <f t="shared" si="60"/>
        <v>0</v>
      </c>
      <c r="AH85" s="93">
        <f>IF(Επιχειρήσεις!$Q89=1,1,0)</f>
        <v>0</v>
      </c>
      <c r="AI85" s="91">
        <f t="shared" si="61"/>
        <v>0</v>
      </c>
      <c r="AJ85" s="92">
        <f>IF(Επιχειρήσεις!$R89=1,1,0)</f>
        <v>0</v>
      </c>
      <c r="AK85" s="91">
        <f t="shared" si="62"/>
        <v>0</v>
      </c>
      <c r="AL85" s="90">
        <f>IF(Επιχειρήσεις!$M89=1,1,0)</f>
        <v>1</v>
      </c>
      <c r="AM85" s="91">
        <f t="shared" si="63"/>
        <v>4</v>
      </c>
      <c r="AN85" s="28"/>
      <c r="AO85" s="94">
        <f t="shared" si="64"/>
        <v>24</v>
      </c>
      <c r="AP85" s="166">
        <f t="shared" si="68"/>
        <v>6.5377281394715337E-3</v>
      </c>
      <c r="AS85" s="190">
        <f>+Επιχειρήσεις!U89</f>
        <v>7</v>
      </c>
      <c r="AT85" s="96">
        <f>+Επιχειρήσεις!V89</f>
        <v>1</v>
      </c>
      <c r="AU85" s="96">
        <f>+Επιχειρήσεις!W89</f>
        <v>0</v>
      </c>
      <c r="AV85" s="96">
        <f t="shared" si="69"/>
        <v>84</v>
      </c>
      <c r="AW85" s="96">
        <f t="shared" si="69"/>
        <v>84</v>
      </c>
      <c r="AX85" s="96">
        <f t="shared" si="69"/>
        <v>84</v>
      </c>
      <c r="AY85" s="96">
        <f>+AV85*Επιχειρήσεις!X89</f>
        <v>0</v>
      </c>
      <c r="AZ85" s="95">
        <f t="shared" si="70"/>
        <v>260</v>
      </c>
      <c r="BA85" s="191">
        <f t="shared" si="65"/>
        <v>8.7306917394224318E-3</v>
      </c>
      <c r="BD85" s="227">
        <f t="shared" si="71"/>
        <v>7.3106577713561317E-4</v>
      </c>
      <c r="BE85" s="144">
        <f>+ΥΠΟΛΟΓΙΣΜΟΙ!AP85</f>
        <v>6.5377281394715337E-3</v>
      </c>
      <c r="BF85" s="144">
        <f t="shared" si="72"/>
        <v>8.7306917394224318E-3</v>
      </c>
      <c r="BG85" s="144">
        <f t="shared" si="73"/>
        <v>5.3331618853431932E-3</v>
      </c>
      <c r="BH85" s="216">
        <f t="shared" si="74"/>
        <v>281.58999999999997</v>
      </c>
      <c r="BJ85" s="215">
        <f t="shared" si="75"/>
        <v>7.3106577713561317E-4</v>
      </c>
      <c r="BK85" s="144">
        <f t="shared" si="76"/>
        <v>6.5377281394715337E-3</v>
      </c>
      <c r="BL85" s="144">
        <f t="shared" si="77"/>
        <v>3.6343969583035735E-3</v>
      </c>
      <c r="BM85" s="217">
        <f t="shared" si="78"/>
        <v>274.02999999999997</v>
      </c>
      <c r="BN85" s="144">
        <f t="shared" si="79"/>
        <v>8.7306917394224318E-3</v>
      </c>
      <c r="BO85" s="217">
        <f t="shared" si="80"/>
        <v>96.04</v>
      </c>
      <c r="BP85" s="216">
        <f t="shared" si="81"/>
        <v>370.07</v>
      </c>
      <c r="BR85" s="215">
        <f t="shared" si="82"/>
        <v>5.3331618853431932E-3</v>
      </c>
      <c r="BS85" s="216">
        <f t="shared" si="83"/>
        <v>119.46</v>
      </c>
      <c r="BU85" s="222">
        <f t="shared" si="84"/>
        <v>401.04999999999995</v>
      </c>
      <c r="BV85" s="228">
        <f t="shared" si="85"/>
        <v>489.53</v>
      </c>
    </row>
    <row r="86" spans="1:74" x14ac:dyDescent="0.25">
      <c r="A86" s="77">
        <v>75</v>
      </c>
      <c r="B86" s="78" t="str">
        <f>+Επιχειρήσεις!B90</f>
        <v>Α</v>
      </c>
      <c r="C86" s="79">
        <f>+Επιχειρήσεις!C90</f>
        <v>1</v>
      </c>
      <c r="D86" s="80" t="str">
        <f>+Επιχειρήσεις!D90</f>
        <v>ΕΠΑΓΓΕΛΜΑΤΙΑΣ</v>
      </c>
      <c r="F86" s="81">
        <f>+Επιχειρήσεις!F90</f>
        <v>1</v>
      </c>
      <c r="H86" s="82">
        <f>IF(Επιχειρήσεις!H90&gt;1,1,0)</f>
        <v>1</v>
      </c>
      <c r="J86" s="143">
        <f>+Επιχειρήσεις!H90</f>
        <v>4000</v>
      </c>
      <c r="K86" s="83">
        <f t="shared" si="51"/>
        <v>8000</v>
      </c>
      <c r="L86" s="84">
        <f t="shared" si="52"/>
        <v>1.9483454650310956E-3</v>
      </c>
      <c r="N86" s="97">
        <f>+Επιχειρήσεις!I90</f>
        <v>1</v>
      </c>
      <c r="O86" s="86">
        <f t="shared" si="53"/>
        <v>0.3</v>
      </c>
      <c r="P86" s="87">
        <f t="shared" si="54"/>
        <v>2400</v>
      </c>
      <c r="Q86" s="88">
        <f>IF(Επιχειρήσεις!J90=1,(K86*$Q$10),0)</f>
        <v>0</v>
      </c>
      <c r="R86" s="87">
        <f>IF(Επιχειρήσεις!K90=1,(K86*$R$10),0)</f>
        <v>0</v>
      </c>
      <c r="S86" s="89">
        <f t="shared" si="66"/>
        <v>2400</v>
      </c>
      <c r="T86" s="144">
        <f t="shared" si="55"/>
        <v>1.331016624952236E-3</v>
      </c>
      <c r="V86" s="145">
        <f t="shared" si="56"/>
        <v>10400</v>
      </c>
      <c r="W86" s="28"/>
      <c r="X86" s="180">
        <f t="shared" si="67"/>
        <v>1.759973167178328E-3</v>
      </c>
      <c r="Z86" s="165">
        <f>IF(Επιχειρήσεις!$M90=1,1,0)</f>
        <v>0</v>
      </c>
      <c r="AA86" s="91">
        <f t="shared" si="57"/>
        <v>0</v>
      </c>
      <c r="AB86" s="92">
        <f>IF(Επιχειρήσεις!$N90=1,1,0)</f>
        <v>0</v>
      </c>
      <c r="AC86" s="91">
        <f t="shared" si="58"/>
        <v>0</v>
      </c>
      <c r="AD86" s="92">
        <f>IF(Επιχειρήσεις!$O90=1,1,0)</f>
        <v>0</v>
      </c>
      <c r="AE86" s="91">
        <f t="shared" si="59"/>
        <v>0</v>
      </c>
      <c r="AF86" s="92">
        <f>IF(Επιχειρήσεις!$P90=1,1,0)</f>
        <v>0</v>
      </c>
      <c r="AG86" s="91">
        <f t="shared" si="60"/>
        <v>0</v>
      </c>
      <c r="AH86" s="93">
        <f>IF(Επιχειρήσεις!$Q90=1,1,0)</f>
        <v>0</v>
      </c>
      <c r="AI86" s="91">
        <f t="shared" si="61"/>
        <v>0</v>
      </c>
      <c r="AJ86" s="92">
        <f>IF(Επιχειρήσεις!$R90=1,1,0)</f>
        <v>0</v>
      </c>
      <c r="AK86" s="91">
        <f t="shared" si="62"/>
        <v>0</v>
      </c>
      <c r="AL86" s="90">
        <f>IF(Επιχειρήσεις!$M90=1,1,0)</f>
        <v>0</v>
      </c>
      <c r="AM86" s="91">
        <f t="shared" si="63"/>
        <v>0</v>
      </c>
      <c r="AN86" s="28"/>
      <c r="AO86" s="94">
        <f t="shared" si="64"/>
        <v>1</v>
      </c>
      <c r="AP86" s="166">
        <f t="shared" si="68"/>
        <v>2.7240533914464724E-4</v>
      </c>
      <c r="AS86" s="190">
        <f>+Επιχειρήσεις!U90</f>
        <v>0</v>
      </c>
      <c r="AT86" s="96">
        <f>+Επιχειρήσεις!V90</f>
        <v>0</v>
      </c>
      <c r="AU86" s="96">
        <f>+Επιχειρήσεις!W90</f>
        <v>0</v>
      </c>
      <c r="AV86" s="96">
        <f t="shared" si="69"/>
        <v>0</v>
      </c>
      <c r="AW86" s="96">
        <f t="shared" si="69"/>
        <v>0</v>
      </c>
      <c r="AX86" s="96">
        <f t="shared" si="69"/>
        <v>0</v>
      </c>
      <c r="AY86" s="96">
        <f>+AV86*Επιχειρήσεις!X90</f>
        <v>0</v>
      </c>
      <c r="AZ86" s="95">
        <f t="shared" si="70"/>
        <v>0</v>
      </c>
      <c r="BA86" s="191">
        <f t="shared" si="65"/>
        <v>0</v>
      </c>
      <c r="BD86" s="227">
        <f t="shared" si="71"/>
        <v>1.759973167178328E-3</v>
      </c>
      <c r="BE86" s="144">
        <f>+ΥΠΟΛΟΓΙΣΜΟΙ!AP86</f>
        <v>2.7240533914464724E-4</v>
      </c>
      <c r="BF86" s="144">
        <f t="shared" si="72"/>
        <v>0</v>
      </c>
      <c r="BG86" s="144">
        <f t="shared" si="73"/>
        <v>6.7745950210765845E-4</v>
      </c>
      <c r="BH86" s="216">
        <f t="shared" si="74"/>
        <v>35.770000000000003</v>
      </c>
      <c r="BJ86" s="215">
        <f t="shared" si="75"/>
        <v>1.759973167178328E-3</v>
      </c>
      <c r="BK86" s="144">
        <f t="shared" si="76"/>
        <v>2.7240533914464724E-4</v>
      </c>
      <c r="BL86" s="144">
        <f t="shared" si="77"/>
        <v>1.0161892531614877E-3</v>
      </c>
      <c r="BM86" s="217">
        <f t="shared" si="78"/>
        <v>76.62</v>
      </c>
      <c r="BN86" s="144">
        <f t="shared" si="79"/>
        <v>0</v>
      </c>
      <c r="BO86" s="217">
        <f t="shared" si="80"/>
        <v>0</v>
      </c>
      <c r="BP86" s="216">
        <f t="shared" si="81"/>
        <v>76.62</v>
      </c>
      <c r="BR86" s="215">
        <f t="shared" si="82"/>
        <v>6.7745950210765845E-4</v>
      </c>
      <c r="BS86" s="216">
        <f t="shared" si="83"/>
        <v>15.18</v>
      </c>
      <c r="BU86" s="222">
        <f t="shared" si="84"/>
        <v>50.95</v>
      </c>
      <c r="BV86" s="228">
        <f t="shared" si="85"/>
        <v>91.800000000000011</v>
      </c>
    </row>
    <row r="87" spans="1:74" x14ac:dyDescent="0.25">
      <c r="A87" s="77">
        <v>76</v>
      </c>
      <c r="B87" s="78" t="str">
        <f>+Επιχειρήσεις!B91</f>
        <v>Α</v>
      </c>
      <c r="C87" s="79">
        <f>+Επιχειρήσεις!C91</f>
        <v>1</v>
      </c>
      <c r="D87" s="80" t="str">
        <f>+Επιχειρήσεις!D91</f>
        <v>ΕΠΑΓΓΕΛΜΑΤΙΑΣ</v>
      </c>
      <c r="F87" s="81">
        <f>+Επιχειρήσεις!F91</f>
        <v>1</v>
      </c>
      <c r="H87" s="82">
        <f>IF(Επιχειρήσεις!H91&gt;1,1,0)</f>
        <v>1</v>
      </c>
      <c r="J87" s="143">
        <f>+Επιχειρήσεις!H91</f>
        <v>2500</v>
      </c>
      <c r="K87" s="83">
        <f t="shared" si="51"/>
        <v>5000</v>
      </c>
      <c r="L87" s="84">
        <f t="shared" si="52"/>
        <v>1.2177159156444347E-3</v>
      </c>
      <c r="N87" s="97">
        <f>+Επιχειρήσεις!I91</f>
        <v>1</v>
      </c>
      <c r="O87" s="86">
        <f t="shared" si="53"/>
        <v>0.3</v>
      </c>
      <c r="P87" s="87">
        <f t="shared" si="54"/>
        <v>1500</v>
      </c>
      <c r="Q87" s="88">
        <f>IF(Επιχειρήσεις!J91=1,(K87*$Q$10),0)</f>
        <v>0</v>
      </c>
      <c r="R87" s="87">
        <f>IF(Επιχειρήσεις!K91=1,(K87*$R$10),0)</f>
        <v>0</v>
      </c>
      <c r="S87" s="89">
        <f t="shared" si="66"/>
        <v>1500</v>
      </c>
      <c r="T87" s="144">
        <f t="shared" si="55"/>
        <v>8.3188539059514746E-4</v>
      </c>
      <c r="V87" s="145">
        <f t="shared" si="56"/>
        <v>6500</v>
      </c>
      <c r="W87" s="28"/>
      <c r="X87" s="180">
        <f t="shared" si="67"/>
        <v>1.0999832294864551E-3</v>
      </c>
      <c r="Z87" s="165">
        <f>IF(Επιχειρήσεις!$M91=1,1,0)</f>
        <v>1</v>
      </c>
      <c r="AA87" s="91">
        <f t="shared" si="57"/>
        <v>4</v>
      </c>
      <c r="AB87" s="92">
        <f>IF(Επιχειρήσεις!$N91=1,1,0)</f>
        <v>0</v>
      </c>
      <c r="AC87" s="91">
        <f t="shared" si="58"/>
        <v>0</v>
      </c>
      <c r="AD87" s="92">
        <f>IF(Επιχειρήσεις!$O91=1,1,0)</f>
        <v>0</v>
      </c>
      <c r="AE87" s="91">
        <f t="shared" si="59"/>
        <v>0</v>
      </c>
      <c r="AF87" s="92">
        <f>IF(Επιχειρήσεις!$P91=1,1,0)</f>
        <v>1</v>
      </c>
      <c r="AG87" s="91">
        <f t="shared" si="60"/>
        <v>4</v>
      </c>
      <c r="AH87" s="93">
        <f>IF(Επιχειρήσεις!$Q91=1,1,0)</f>
        <v>0</v>
      </c>
      <c r="AI87" s="91">
        <f t="shared" si="61"/>
        <v>0</v>
      </c>
      <c r="AJ87" s="92">
        <f>IF(Επιχειρήσεις!$R91=1,1,0)</f>
        <v>0</v>
      </c>
      <c r="AK87" s="91">
        <f t="shared" si="62"/>
        <v>0</v>
      </c>
      <c r="AL87" s="90">
        <f>IF(Επιχειρήσεις!$M91=1,1,0)</f>
        <v>1</v>
      </c>
      <c r="AM87" s="91">
        <f t="shared" si="63"/>
        <v>4</v>
      </c>
      <c r="AN87" s="28"/>
      <c r="AO87" s="94">
        <f t="shared" si="64"/>
        <v>16</v>
      </c>
      <c r="AP87" s="166">
        <f t="shared" si="68"/>
        <v>4.3584854263143558E-3</v>
      </c>
      <c r="AS87" s="190">
        <f>+Επιχειρήσεις!U91</f>
        <v>10</v>
      </c>
      <c r="AT87" s="96">
        <f>+Επιχειρήσεις!V91</f>
        <v>1</v>
      </c>
      <c r="AU87" s="96">
        <f>+Επιχειρήσεις!W91</f>
        <v>0</v>
      </c>
      <c r="AV87" s="96">
        <f t="shared" si="69"/>
        <v>120</v>
      </c>
      <c r="AW87" s="96">
        <f t="shared" si="69"/>
        <v>120</v>
      </c>
      <c r="AX87" s="96">
        <f t="shared" si="69"/>
        <v>120</v>
      </c>
      <c r="AY87" s="96">
        <f>+AV87*Επιχειρήσεις!X91</f>
        <v>0</v>
      </c>
      <c r="AZ87" s="95">
        <f t="shared" si="70"/>
        <v>371</v>
      </c>
      <c r="BA87" s="191">
        <f t="shared" si="65"/>
        <v>1.2458025520483546E-2</v>
      </c>
      <c r="BD87" s="227">
        <f t="shared" si="71"/>
        <v>1.0999832294864551E-3</v>
      </c>
      <c r="BE87" s="144">
        <f>+ΥΠΟΛΟΓΙΣΜΟΙ!AP87</f>
        <v>4.3584854263143558E-3</v>
      </c>
      <c r="BF87" s="144">
        <f t="shared" si="72"/>
        <v>1.2458025520483546E-2</v>
      </c>
      <c r="BG87" s="144">
        <f t="shared" si="73"/>
        <v>5.9721647254281189E-3</v>
      </c>
      <c r="BH87" s="216">
        <f t="shared" si="74"/>
        <v>315.33</v>
      </c>
      <c r="BJ87" s="215">
        <f t="shared" si="75"/>
        <v>1.0999832294864551E-3</v>
      </c>
      <c r="BK87" s="144">
        <f t="shared" si="76"/>
        <v>4.3584854263143558E-3</v>
      </c>
      <c r="BL87" s="144">
        <f t="shared" si="77"/>
        <v>2.7292343279004053E-3</v>
      </c>
      <c r="BM87" s="217">
        <f t="shared" si="78"/>
        <v>205.78</v>
      </c>
      <c r="BN87" s="144">
        <f t="shared" si="79"/>
        <v>1.2458025520483546E-2</v>
      </c>
      <c r="BO87" s="217">
        <f t="shared" si="80"/>
        <v>137.04</v>
      </c>
      <c r="BP87" s="216">
        <f t="shared" si="81"/>
        <v>342.82</v>
      </c>
      <c r="BR87" s="215">
        <f t="shared" si="82"/>
        <v>5.9721647254281189E-3</v>
      </c>
      <c r="BS87" s="216">
        <f t="shared" si="83"/>
        <v>133.78</v>
      </c>
      <c r="BU87" s="222">
        <f t="shared" si="84"/>
        <v>449.11</v>
      </c>
      <c r="BV87" s="228">
        <f t="shared" si="85"/>
        <v>476.6</v>
      </c>
    </row>
    <row r="88" spans="1:74" x14ac:dyDescent="0.25">
      <c r="A88" s="77">
        <v>77</v>
      </c>
      <c r="B88" s="78" t="str">
        <f>+Επιχειρήσεις!B92</f>
        <v>Α</v>
      </c>
      <c r="C88" s="79">
        <f>+Επιχειρήσεις!C92</f>
        <v>1</v>
      </c>
      <c r="D88" s="80" t="str">
        <f>+Επιχειρήσεις!D92</f>
        <v>ΕΠΑΓΓΕΛΜΑΤΙΑΣ</v>
      </c>
      <c r="F88" s="81">
        <f>+Επιχειρήσεις!F92</f>
        <v>1</v>
      </c>
      <c r="H88" s="82">
        <f>IF(Επιχειρήσεις!H92&gt;1,1,0)</f>
        <v>1</v>
      </c>
      <c r="J88" s="143">
        <f>+Επιχειρήσεις!H92</f>
        <v>250</v>
      </c>
      <c r="K88" s="83">
        <f t="shared" si="51"/>
        <v>500</v>
      </c>
      <c r="L88" s="84">
        <f t="shared" si="52"/>
        <v>1.2177159156444348E-4</v>
      </c>
      <c r="N88" s="97">
        <f>+Επιχειρήσεις!I92</f>
        <v>0</v>
      </c>
      <c r="O88" s="86">
        <f t="shared" si="53"/>
        <v>0</v>
      </c>
      <c r="P88" s="87">
        <f t="shared" si="54"/>
        <v>0</v>
      </c>
      <c r="Q88" s="88">
        <f>IF(Επιχειρήσεις!J92=1,(K88*$Q$10),0)</f>
        <v>0</v>
      </c>
      <c r="R88" s="87">
        <f>IF(Επιχειρήσεις!K92=1,(K88*$R$10),0)</f>
        <v>0</v>
      </c>
      <c r="S88" s="89">
        <f t="shared" si="66"/>
        <v>0</v>
      </c>
      <c r="T88" s="144">
        <f t="shared" si="55"/>
        <v>0</v>
      </c>
      <c r="V88" s="145">
        <f t="shared" si="56"/>
        <v>500</v>
      </c>
      <c r="W88" s="28"/>
      <c r="X88" s="180">
        <f t="shared" si="67"/>
        <v>8.4614094575881157E-5</v>
      </c>
      <c r="Z88" s="165">
        <f>IF(Επιχειρήσεις!$M92=1,1,0)</f>
        <v>1</v>
      </c>
      <c r="AA88" s="91">
        <f t="shared" si="57"/>
        <v>4</v>
      </c>
      <c r="AB88" s="92">
        <f>IF(Επιχειρήσεις!$N92=1,1,0)</f>
        <v>0</v>
      </c>
      <c r="AC88" s="91">
        <f t="shared" si="58"/>
        <v>0</v>
      </c>
      <c r="AD88" s="92">
        <f>IF(Επιχειρήσεις!$O92=1,1,0)</f>
        <v>0</v>
      </c>
      <c r="AE88" s="91">
        <f t="shared" si="59"/>
        <v>0</v>
      </c>
      <c r="AF88" s="92">
        <f>IF(Επιχειρήσεις!$P92=1,1,0)</f>
        <v>1</v>
      </c>
      <c r="AG88" s="91">
        <f t="shared" si="60"/>
        <v>4</v>
      </c>
      <c r="AH88" s="93">
        <f>IF(Επιχειρήσεις!$Q92=1,1,0)</f>
        <v>0</v>
      </c>
      <c r="AI88" s="91">
        <f t="shared" si="61"/>
        <v>0</v>
      </c>
      <c r="AJ88" s="92">
        <f>IF(Επιχειρήσεις!$R92=1,1,0)</f>
        <v>0</v>
      </c>
      <c r="AK88" s="91">
        <f t="shared" si="62"/>
        <v>0</v>
      </c>
      <c r="AL88" s="90">
        <f>IF(Επιχειρήσεις!$M92=1,1,0)</f>
        <v>1</v>
      </c>
      <c r="AM88" s="91">
        <f t="shared" si="63"/>
        <v>4</v>
      </c>
      <c r="AN88" s="28"/>
      <c r="AO88" s="94">
        <f t="shared" si="64"/>
        <v>16</v>
      </c>
      <c r="AP88" s="166">
        <f t="shared" si="68"/>
        <v>4.3584854263143558E-3</v>
      </c>
      <c r="AS88" s="190">
        <f>+Επιχειρήσεις!U92</f>
        <v>8</v>
      </c>
      <c r="AT88" s="96">
        <f>+Επιχειρήσεις!V92</f>
        <v>1</v>
      </c>
      <c r="AU88" s="96">
        <f>+Επιχειρήσεις!W92</f>
        <v>0</v>
      </c>
      <c r="AV88" s="96">
        <f t="shared" si="69"/>
        <v>96</v>
      </c>
      <c r="AW88" s="96">
        <f t="shared" si="69"/>
        <v>96</v>
      </c>
      <c r="AX88" s="96">
        <f t="shared" si="69"/>
        <v>96</v>
      </c>
      <c r="AY88" s="96">
        <f>+AV88*Επιχειρήσεις!X92</f>
        <v>0</v>
      </c>
      <c r="AZ88" s="95">
        <f t="shared" si="70"/>
        <v>297</v>
      </c>
      <c r="BA88" s="191">
        <f t="shared" si="65"/>
        <v>9.9731363331094693E-3</v>
      </c>
      <c r="BD88" s="227">
        <f t="shared" si="71"/>
        <v>8.4614094575881157E-5</v>
      </c>
      <c r="BE88" s="144">
        <f>+ΥΠΟΛΟΓΙΣΜΟΙ!AP88</f>
        <v>4.3584854263143558E-3</v>
      </c>
      <c r="BF88" s="144">
        <f t="shared" si="72"/>
        <v>9.9731363331094693E-3</v>
      </c>
      <c r="BG88" s="144">
        <f t="shared" si="73"/>
        <v>4.805411951333236E-3</v>
      </c>
      <c r="BH88" s="216">
        <f t="shared" si="74"/>
        <v>253.73</v>
      </c>
      <c r="BJ88" s="215">
        <f t="shared" si="75"/>
        <v>8.4614094575881157E-5</v>
      </c>
      <c r="BK88" s="144">
        <f t="shared" si="76"/>
        <v>4.3584854263143558E-3</v>
      </c>
      <c r="BL88" s="144">
        <f t="shared" si="77"/>
        <v>2.2215497604451185E-3</v>
      </c>
      <c r="BM88" s="217">
        <f t="shared" si="78"/>
        <v>167.5</v>
      </c>
      <c r="BN88" s="144">
        <f t="shared" si="79"/>
        <v>9.9731363331094693E-3</v>
      </c>
      <c r="BO88" s="217">
        <f t="shared" si="80"/>
        <v>109.7</v>
      </c>
      <c r="BP88" s="216">
        <f t="shared" si="81"/>
        <v>277.2</v>
      </c>
      <c r="BR88" s="215">
        <f t="shared" si="82"/>
        <v>4.805411951333236E-3</v>
      </c>
      <c r="BS88" s="216">
        <f t="shared" si="83"/>
        <v>107.64</v>
      </c>
      <c r="BU88" s="222">
        <f t="shared" si="84"/>
        <v>361.37</v>
      </c>
      <c r="BV88" s="228">
        <f t="shared" si="85"/>
        <v>384.84</v>
      </c>
    </row>
    <row r="89" spans="1:74" x14ac:dyDescent="0.25">
      <c r="A89" s="77">
        <v>78</v>
      </c>
      <c r="B89" s="78" t="str">
        <f>+Επιχειρήσεις!B93</f>
        <v>Α</v>
      </c>
      <c r="C89" s="79">
        <f>+Επιχειρήσεις!C93</f>
        <v>1</v>
      </c>
      <c r="D89" s="80" t="str">
        <f>+Επιχειρήσεις!D93</f>
        <v>ΕΠΑΓΓΕΛΜΑΤΙΑΣ</v>
      </c>
      <c r="F89" s="81">
        <f>+Επιχειρήσεις!F93</f>
        <v>1</v>
      </c>
      <c r="H89" s="82">
        <f>IF(Επιχειρήσεις!H93&gt;1,1,0)</f>
        <v>1</v>
      </c>
      <c r="J89" s="143">
        <f>+Επιχειρήσεις!H93</f>
        <v>800</v>
      </c>
      <c r="K89" s="83">
        <f t="shared" si="51"/>
        <v>1600</v>
      </c>
      <c r="L89" s="84">
        <f t="shared" si="52"/>
        <v>3.8966909300621914E-4</v>
      </c>
      <c r="N89" s="97">
        <f>+Επιχειρήσεις!I93</f>
        <v>0</v>
      </c>
      <c r="O89" s="86">
        <f t="shared" si="53"/>
        <v>0</v>
      </c>
      <c r="P89" s="87">
        <f t="shared" si="54"/>
        <v>0</v>
      </c>
      <c r="Q89" s="88">
        <f>IF(Επιχειρήσεις!J93=1,(K89*$Q$10),0)</f>
        <v>0</v>
      </c>
      <c r="R89" s="87">
        <f>IF(Επιχειρήσεις!K93=1,(K89*$R$10),0)</f>
        <v>0</v>
      </c>
      <c r="S89" s="89">
        <f t="shared" si="66"/>
        <v>0</v>
      </c>
      <c r="T89" s="144">
        <f t="shared" si="55"/>
        <v>0</v>
      </c>
      <c r="V89" s="145">
        <f t="shared" si="56"/>
        <v>1600</v>
      </c>
      <c r="W89" s="28"/>
      <c r="X89" s="180">
        <f t="shared" si="67"/>
        <v>2.7076510264281971E-4</v>
      </c>
      <c r="Z89" s="165">
        <f>IF(Επιχειρήσεις!$M93=1,1,0)</f>
        <v>1</v>
      </c>
      <c r="AA89" s="91">
        <f t="shared" si="57"/>
        <v>4</v>
      </c>
      <c r="AB89" s="92">
        <f>IF(Επιχειρήσεις!$N93=1,1,0)</f>
        <v>0</v>
      </c>
      <c r="AC89" s="91">
        <f t="shared" si="58"/>
        <v>0</v>
      </c>
      <c r="AD89" s="92">
        <f>IF(Επιχειρήσεις!$O93=1,1,0)</f>
        <v>0</v>
      </c>
      <c r="AE89" s="91">
        <f t="shared" si="59"/>
        <v>0</v>
      </c>
      <c r="AF89" s="92">
        <f>IF(Επιχειρήσεις!$P93=1,1,0)</f>
        <v>0</v>
      </c>
      <c r="AG89" s="91">
        <f t="shared" si="60"/>
        <v>0</v>
      </c>
      <c r="AH89" s="93">
        <f>IF(Επιχειρήσεις!$Q93=1,1,0)</f>
        <v>1</v>
      </c>
      <c r="AI89" s="91">
        <f t="shared" si="61"/>
        <v>12</v>
      </c>
      <c r="AJ89" s="92">
        <f>IF(Επιχειρήσεις!$R93=1,1,0)</f>
        <v>0</v>
      </c>
      <c r="AK89" s="91">
        <f t="shared" si="62"/>
        <v>0</v>
      </c>
      <c r="AL89" s="90">
        <f>IF(Επιχειρήσεις!$M93=1,1,0)</f>
        <v>1</v>
      </c>
      <c r="AM89" s="91">
        <f t="shared" si="63"/>
        <v>4</v>
      </c>
      <c r="AN89" s="28"/>
      <c r="AO89" s="94">
        <f t="shared" si="64"/>
        <v>24</v>
      </c>
      <c r="AP89" s="166">
        <f t="shared" si="68"/>
        <v>6.5377281394715337E-3</v>
      </c>
      <c r="AS89" s="190">
        <f>+Επιχειρήσεις!U93</f>
        <v>9</v>
      </c>
      <c r="AT89" s="96">
        <f>+Επιχειρήσεις!V93</f>
        <v>1</v>
      </c>
      <c r="AU89" s="96">
        <f>+Επιχειρήσεις!W93</f>
        <v>0</v>
      </c>
      <c r="AV89" s="96">
        <f t="shared" si="69"/>
        <v>108</v>
      </c>
      <c r="AW89" s="96">
        <f t="shared" si="69"/>
        <v>108</v>
      </c>
      <c r="AX89" s="96">
        <f t="shared" si="69"/>
        <v>108</v>
      </c>
      <c r="AY89" s="96">
        <f>+AV89*Επιχειρήσεις!X93</f>
        <v>0</v>
      </c>
      <c r="AZ89" s="95">
        <f t="shared" si="70"/>
        <v>334</v>
      </c>
      <c r="BA89" s="191">
        <f t="shared" si="65"/>
        <v>1.1215580926796507E-2</v>
      </c>
      <c r="BD89" s="227">
        <f t="shared" si="71"/>
        <v>2.7076510264281971E-4</v>
      </c>
      <c r="BE89" s="144">
        <f>+ΥΠΟΛΟΓΙΣΜΟΙ!AP89</f>
        <v>6.5377281394715337E-3</v>
      </c>
      <c r="BF89" s="144">
        <f t="shared" si="72"/>
        <v>1.1215580926796507E-2</v>
      </c>
      <c r="BG89" s="144">
        <f t="shared" si="73"/>
        <v>6.0080247229702859E-3</v>
      </c>
      <c r="BH89" s="216">
        <f t="shared" si="74"/>
        <v>317.22000000000003</v>
      </c>
      <c r="BJ89" s="215">
        <f t="shared" si="75"/>
        <v>2.7076510264281971E-4</v>
      </c>
      <c r="BK89" s="144">
        <f t="shared" si="76"/>
        <v>6.5377281394715337E-3</v>
      </c>
      <c r="BL89" s="144">
        <f t="shared" si="77"/>
        <v>3.4042466210571767E-3</v>
      </c>
      <c r="BM89" s="217">
        <f t="shared" si="78"/>
        <v>256.68</v>
      </c>
      <c r="BN89" s="144">
        <f t="shared" si="79"/>
        <v>1.1215580926796507E-2</v>
      </c>
      <c r="BO89" s="217">
        <f t="shared" si="80"/>
        <v>123.37</v>
      </c>
      <c r="BP89" s="216">
        <f t="shared" si="81"/>
        <v>380.05</v>
      </c>
      <c r="BR89" s="215">
        <f t="shared" si="82"/>
        <v>6.0080247229702859E-3</v>
      </c>
      <c r="BS89" s="216">
        <f t="shared" si="83"/>
        <v>134.58000000000001</v>
      </c>
      <c r="BU89" s="222">
        <f t="shared" si="84"/>
        <v>451.80000000000007</v>
      </c>
      <c r="BV89" s="228">
        <f t="shared" si="85"/>
        <v>514.63</v>
      </c>
    </row>
    <row r="90" spans="1:74" x14ac:dyDescent="0.25">
      <c r="A90" s="77">
        <v>79</v>
      </c>
      <c r="B90" s="78" t="str">
        <f>+Επιχειρήσεις!B94</f>
        <v>Α</v>
      </c>
      <c r="C90" s="79">
        <f>+Επιχειρήσεις!C94</f>
        <v>1</v>
      </c>
      <c r="D90" s="80" t="str">
        <f>+Επιχειρήσεις!D94</f>
        <v>ΕΠΑΓΓΕΛΜΑΤΙΑΣ</v>
      </c>
      <c r="F90" s="81">
        <f>+Επιχειρήσεις!F94</f>
        <v>1</v>
      </c>
      <c r="H90" s="82">
        <f>IF(Επιχειρήσεις!H94&gt;1,1,0)</f>
        <v>1</v>
      </c>
      <c r="J90" s="143">
        <f>+Επιχειρήσεις!H94</f>
        <v>400</v>
      </c>
      <c r="K90" s="83">
        <f t="shared" si="51"/>
        <v>800</v>
      </c>
      <c r="L90" s="84">
        <f t="shared" si="52"/>
        <v>1.9483454650310957E-4</v>
      </c>
      <c r="N90" s="97">
        <f>+Επιχειρήσεις!I94</f>
        <v>1</v>
      </c>
      <c r="O90" s="86">
        <f t="shared" si="53"/>
        <v>0.3</v>
      </c>
      <c r="P90" s="87">
        <f t="shared" si="54"/>
        <v>240</v>
      </c>
      <c r="Q90" s="88">
        <f>IF(Επιχειρήσεις!J94=1,(K90*$Q$10),0)</f>
        <v>0</v>
      </c>
      <c r="R90" s="87">
        <f>IF(Επιχειρήσεις!K94=1,(K90*$R$10),0)</f>
        <v>160</v>
      </c>
      <c r="S90" s="89">
        <f t="shared" si="66"/>
        <v>400</v>
      </c>
      <c r="T90" s="144">
        <f t="shared" si="55"/>
        <v>2.2183610415870599E-4</v>
      </c>
      <c r="V90" s="145">
        <f t="shared" si="56"/>
        <v>1200</v>
      </c>
      <c r="W90" s="28"/>
      <c r="X90" s="180">
        <f t="shared" si="67"/>
        <v>2.0307382698211477E-4</v>
      </c>
      <c r="Z90" s="165">
        <f>IF(Επιχειρήσεις!$M94=1,1,0)</f>
        <v>1</v>
      </c>
      <c r="AA90" s="91">
        <f t="shared" si="57"/>
        <v>4</v>
      </c>
      <c r="AB90" s="92">
        <f>IF(Επιχειρήσεις!$N94=1,1,0)</f>
        <v>0</v>
      </c>
      <c r="AC90" s="91">
        <f t="shared" si="58"/>
        <v>0</v>
      </c>
      <c r="AD90" s="92">
        <f>IF(Επιχειρήσεις!$O94=1,1,0)</f>
        <v>0</v>
      </c>
      <c r="AE90" s="91">
        <f t="shared" si="59"/>
        <v>0</v>
      </c>
      <c r="AF90" s="92">
        <f>IF(Επιχειρήσεις!$P94=1,1,0)</f>
        <v>0</v>
      </c>
      <c r="AG90" s="91">
        <f t="shared" si="60"/>
        <v>0</v>
      </c>
      <c r="AH90" s="93">
        <f>IF(Επιχειρήσεις!$Q94=1,1,0)</f>
        <v>1</v>
      </c>
      <c r="AI90" s="91">
        <f t="shared" si="61"/>
        <v>12</v>
      </c>
      <c r="AJ90" s="92">
        <f>IF(Επιχειρήσεις!$R94=1,1,0)</f>
        <v>0</v>
      </c>
      <c r="AK90" s="91">
        <f t="shared" si="62"/>
        <v>0</v>
      </c>
      <c r="AL90" s="90">
        <f>IF(Επιχειρήσεις!$M94=1,1,0)</f>
        <v>1</v>
      </c>
      <c r="AM90" s="91">
        <f t="shared" si="63"/>
        <v>4</v>
      </c>
      <c r="AN90" s="28"/>
      <c r="AO90" s="94">
        <f t="shared" si="64"/>
        <v>24</v>
      </c>
      <c r="AP90" s="166">
        <f t="shared" si="68"/>
        <v>6.5377281394715337E-3</v>
      </c>
      <c r="AS90" s="190">
        <f>+Επιχειρήσεις!U94</f>
        <v>15</v>
      </c>
      <c r="AT90" s="96">
        <f>+Επιχειρήσεις!V94</f>
        <v>1</v>
      </c>
      <c r="AU90" s="96">
        <f>+Επιχειρήσεις!W94</f>
        <v>0</v>
      </c>
      <c r="AV90" s="96">
        <f t="shared" si="69"/>
        <v>180</v>
      </c>
      <c r="AW90" s="96">
        <f t="shared" si="69"/>
        <v>180</v>
      </c>
      <c r="AX90" s="96">
        <f t="shared" si="69"/>
        <v>180</v>
      </c>
      <c r="AY90" s="96">
        <f>+AV90*Επιχειρήσεις!X94</f>
        <v>0</v>
      </c>
      <c r="AZ90" s="95">
        <f t="shared" si="70"/>
        <v>556</v>
      </c>
      <c r="BA90" s="191">
        <f t="shared" si="65"/>
        <v>1.8670248488918736E-2</v>
      </c>
      <c r="BD90" s="227">
        <f t="shared" si="71"/>
        <v>2.0307382698211477E-4</v>
      </c>
      <c r="BE90" s="144">
        <f>+ΥΠΟΛΟΓΙΣΜΟΙ!AP90</f>
        <v>6.5377281394715337E-3</v>
      </c>
      <c r="BF90" s="144">
        <f t="shared" si="72"/>
        <v>1.8670248488918736E-2</v>
      </c>
      <c r="BG90" s="144">
        <f t="shared" si="73"/>
        <v>8.470350151790795E-3</v>
      </c>
      <c r="BH90" s="216">
        <f t="shared" si="74"/>
        <v>447.23</v>
      </c>
      <c r="BJ90" s="215">
        <f t="shared" si="75"/>
        <v>2.0307382698211477E-4</v>
      </c>
      <c r="BK90" s="144">
        <f t="shared" si="76"/>
        <v>6.5377281394715337E-3</v>
      </c>
      <c r="BL90" s="144">
        <f t="shared" si="77"/>
        <v>3.3704009832268241E-3</v>
      </c>
      <c r="BM90" s="217">
        <f t="shared" si="78"/>
        <v>254.13</v>
      </c>
      <c r="BN90" s="144">
        <f t="shared" si="79"/>
        <v>1.8670248488918736E-2</v>
      </c>
      <c r="BO90" s="217">
        <f t="shared" si="80"/>
        <v>205.37</v>
      </c>
      <c r="BP90" s="216">
        <f t="shared" si="81"/>
        <v>459.5</v>
      </c>
      <c r="BR90" s="215">
        <f t="shared" si="82"/>
        <v>8.470350151790795E-3</v>
      </c>
      <c r="BS90" s="216">
        <f t="shared" si="83"/>
        <v>189.74</v>
      </c>
      <c r="BU90" s="222">
        <f t="shared" si="84"/>
        <v>636.97</v>
      </c>
      <c r="BV90" s="228">
        <f t="shared" si="85"/>
        <v>649.24</v>
      </c>
    </row>
    <row r="91" spans="1:74" x14ac:dyDescent="0.25">
      <c r="A91" s="77">
        <v>80</v>
      </c>
      <c r="B91" s="78" t="str">
        <f>+Επιχειρήσεις!B95</f>
        <v>Α</v>
      </c>
      <c r="C91" s="79">
        <f>+Επιχειρήσεις!C95</f>
        <v>1</v>
      </c>
      <c r="D91" s="80" t="str">
        <f>+Επιχειρήσεις!D95</f>
        <v>ΕΠΑΓΓΕΛΜΑΤΙΑΣ</v>
      </c>
      <c r="F91" s="81">
        <f>+Επιχειρήσεις!F95</f>
        <v>1</v>
      </c>
      <c r="H91" s="82">
        <f>IF(Επιχειρήσεις!H95&gt;1,1,0)</f>
        <v>1</v>
      </c>
      <c r="J91" s="143">
        <f>+Επιχειρήσεις!H95</f>
        <v>20</v>
      </c>
      <c r="K91" s="83">
        <f t="shared" si="51"/>
        <v>40</v>
      </c>
      <c r="L91" s="84">
        <f t="shared" si="52"/>
        <v>9.7417273251554782E-6</v>
      </c>
      <c r="N91" s="97">
        <f>+Επιχειρήσεις!I95</f>
        <v>0</v>
      </c>
      <c r="O91" s="86">
        <f t="shared" si="53"/>
        <v>0</v>
      </c>
      <c r="P91" s="87">
        <f t="shared" si="54"/>
        <v>0</v>
      </c>
      <c r="Q91" s="88">
        <f>IF(Επιχειρήσεις!J95=1,(K91*$Q$10),0)</f>
        <v>8</v>
      </c>
      <c r="R91" s="87">
        <f>IF(Επιχειρήσεις!K95=1,(K91*$R$10),0)</f>
        <v>8</v>
      </c>
      <c r="S91" s="89">
        <f t="shared" si="66"/>
        <v>16</v>
      </c>
      <c r="T91" s="144">
        <f t="shared" si="55"/>
        <v>8.8734441663482389E-6</v>
      </c>
      <c r="V91" s="145">
        <f t="shared" si="56"/>
        <v>56</v>
      </c>
      <c r="W91" s="28"/>
      <c r="X91" s="180">
        <f t="shared" si="67"/>
        <v>9.4767785924986897E-6</v>
      </c>
      <c r="Z91" s="165">
        <f>IF(Επιχειρήσεις!$M95=1,1,0)</f>
        <v>1</v>
      </c>
      <c r="AA91" s="91">
        <f t="shared" si="57"/>
        <v>4</v>
      </c>
      <c r="AB91" s="92">
        <f>IF(Επιχειρήσεις!$N95=1,1,0)</f>
        <v>0</v>
      </c>
      <c r="AC91" s="91">
        <f t="shared" si="58"/>
        <v>0</v>
      </c>
      <c r="AD91" s="92">
        <f>IF(Επιχειρήσεις!$O95=1,1,0)</f>
        <v>0</v>
      </c>
      <c r="AE91" s="91">
        <f t="shared" si="59"/>
        <v>0</v>
      </c>
      <c r="AF91" s="92">
        <f>IF(Επιχειρήσεις!$P95=1,1,0)</f>
        <v>0</v>
      </c>
      <c r="AG91" s="91">
        <f t="shared" si="60"/>
        <v>0</v>
      </c>
      <c r="AH91" s="93">
        <f>IF(Επιχειρήσεις!$Q95=1,1,0)</f>
        <v>1</v>
      </c>
      <c r="AI91" s="91">
        <f t="shared" si="61"/>
        <v>12</v>
      </c>
      <c r="AJ91" s="92">
        <f>IF(Επιχειρήσεις!$R95=1,1,0)</f>
        <v>0</v>
      </c>
      <c r="AK91" s="91">
        <f t="shared" si="62"/>
        <v>0</v>
      </c>
      <c r="AL91" s="90">
        <f>IF(Επιχειρήσεις!$M95=1,1,0)</f>
        <v>1</v>
      </c>
      <c r="AM91" s="91">
        <f t="shared" si="63"/>
        <v>4</v>
      </c>
      <c r="AN91" s="28"/>
      <c r="AO91" s="94">
        <f t="shared" si="64"/>
        <v>24</v>
      </c>
      <c r="AP91" s="166">
        <f t="shared" si="68"/>
        <v>6.5377281394715337E-3</v>
      </c>
      <c r="AS91" s="190">
        <f>+Επιχειρήσεις!U95</f>
        <v>2</v>
      </c>
      <c r="AT91" s="96">
        <f>+Επιχειρήσεις!V95</f>
        <v>0</v>
      </c>
      <c r="AU91" s="96">
        <f>+Επιχειρήσεις!W95</f>
        <v>1</v>
      </c>
      <c r="AV91" s="96">
        <f t="shared" si="69"/>
        <v>12</v>
      </c>
      <c r="AW91" s="96">
        <f t="shared" si="69"/>
        <v>12</v>
      </c>
      <c r="AX91" s="96">
        <f t="shared" si="69"/>
        <v>12</v>
      </c>
      <c r="AY91" s="96">
        <f>+AV91*Επιχειρήσεις!X95</f>
        <v>12</v>
      </c>
      <c r="AZ91" s="95">
        <f t="shared" si="70"/>
        <v>51</v>
      </c>
      <c r="BA91" s="191">
        <f t="shared" si="65"/>
        <v>1.712558764271323E-3</v>
      </c>
      <c r="BD91" s="227">
        <f t="shared" si="71"/>
        <v>9.4767785924986897E-6</v>
      </c>
      <c r="BE91" s="144">
        <f>+ΥΠΟΛΟΓΙΣΜΟΙ!AP91</f>
        <v>6.5377281394715337E-3</v>
      </c>
      <c r="BF91" s="144">
        <f t="shared" si="72"/>
        <v>1.712558764271323E-3</v>
      </c>
      <c r="BG91" s="144">
        <f t="shared" si="73"/>
        <v>2.753254560778452E-3</v>
      </c>
      <c r="BH91" s="216">
        <f t="shared" si="74"/>
        <v>145.37</v>
      </c>
      <c r="BJ91" s="215">
        <f t="shared" si="75"/>
        <v>9.4767785924986897E-6</v>
      </c>
      <c r="BK91" s="144">
        <f t="shared" si="76"/>
        <v>6.5377281394715337E-3</v>
      </c>
      <c r="BL91" s="144">
        <f t="shared" si="77"/>
        <v>3.2736024590320164E-3</v>
      </c>
      <c r="BM91" s="217">
        <f t="shared" si="78"/>
        <v>246.83</v>
      </c>
      <c r="BN91" s="144">
        <f t="shared" si="79"/>
        <v>1.712558764271323E-3</v>
      </c>
      <c r="BO91" s="217">
        <f t="shared" si="80"/>
        <v>18.84</v>
      </c>
      <c r="BP91" s="216">
        <f t="shared" si="81"/>
        <v>265.67</v>
      </c>
      <c r="BR91" s="215">
        <f t="shared" si="82"/>
        <v>2.753254560778452E-3</v>
      </c>
      <c r="BS91" s="216">
        <f t="shared" si="83"/>
        <v>61.67</v>
      </c>
      <c r="BU91" s="222">
        <f t="shared" si="84"/>
        <v>207.04000000000002</v>
      </c>
      <c r="BV91" s="228">
        <f t="shared" si="85"/>
        <v>327.34000000000003</v>
      </c>
    </row>
    <row r="92" spans="1:74" x14ac:dyDescent="0.25">
      <c r="A92" s="77">
        <v>81</v>
      </c>
      <c r="B92" s="78" t="str">
        <f>+Επιχειρήσεις!B96</f>
        <v>Α</v>
      </c>
      <c r="C92" s="79">
        <f>+Επιχειρήσεις!C96</f>
        <v>1</v>
      </c>
      <c r="D92" s="80" t="str">
        <f>+Επιχειρήσεις!D96</f>
        <v>ΕΠΑΓΓΕΛΜΑΤΙΑΣ</v>
      </c>
      <c r="F92" s="81">
        <f>+Επιχειρήσεις!F96</f>
        <v>2</v>
      </c>
      <c r="H92" s="82">
        <f>IF(Επιχειρήσεις!H96&gt;1,1,0)</f>
        <v>1</v>
      </c>
      <c r="J92" s="143">
        <f>+Επιχειρήσεις!H96</f>
        <v>15000</v>
      </c>
      <c r="K92" s="83">
        <f t="shared" si="51"/>
        <v>105000</v>
      </c>
      <c r="L92" s="84">
        <f t="shared" si="52"/>
        <v>2.557203422853313E-2</v>
      </c>
      <c r="N92" s="97">
        <f>+Επιχειρήσεις!I96</f>
        <v>1</v>
      </c>
      <c r="O92" s="86">
        <f t="shared" si="53"/>
        <v>0.3</v>
      </c>
      <c r="P92" s="87">
        <f t="shared" si="54"/>
        <v>31500</v>
      </c>
      <c r="Q92" s="88">
        <f>IF(Επιχειρήσεις!J96=1,(K92*$Q$10),0)</f>
        <v>21000</v>
      </c>
      <c r="R92" s="87">
        <f>IF(Επιχειρήσεις!K96=1,(K92*$R$10),0)</f>
        <v>21000</v>
      </c>
      <c r="S92" s="89">
        <f t="shared" si="66"/>
        <v>73500</v>
      </c>
      <c r="T92" s="144">
        <f t="shared" si="55"/>
        <v>4.0762384139162222E-2</v>
      </c>
      <c r="V92" s="145">
        <f t="shared" si="56"/>
        <v>178500</v>
      </c>
      <c r="W92" s="28"/>
      <c r="X92" s="180">
        <f t="shared" si="67"/>
        <v>3.0207231763589575E-2</v>
      </c>
      <c r="Z92" s="165">
        <f>IF(Επιχειρήσεις!$M96=1,1,0)</f>
        <v>1</v>
      </c>
      <c r="AA92" s="91">
        <f t="shared" si="57"/>
        <v>12</v>
      </c>
      <c r="AB92" s="92">
        <f>IF(Επιχειρήσεις!$N96=1,1,0)</f>
        <v>0</v>
      </c>
      <c r="AC92" s="91">
        <f t="shared" si="58"/>
        <v>0</v>
      </c>
      <c r="AD92" s="92">
        <f>IF(Επιχειρήσεις!$O96=1,1,0)</f>
        <v>0</v>
      </c>
      <c r="AE92" s="91">
        <f t="shared" si="59"/>
        <v>0</v>
      </c>
      <c r="AF92" s="92">
        <f>IF(Επιχειρήσεις!$P96=1,1,0)</f>
        <v>0</v>
      </c>
      <c r="AG92" s="91">
        <f t="shared" si="60"/>
        <v>0</v>
      </c>
      <c r="AH92" s="93">
        <f>IF(Επιχειρήσεις!$Q96=1,1,0)</f>
        <v>1</v>
      </c>
      <c r="AI92" s="91">
        <f t="shared" si="61"/>
        <v>0</v>
      </c>
      <c r="AJ92" s="92">
        <f>IF(Επιχειρήσεις!$R96=1,1,0)</f>
        <v>0</v>
      </c>
      <c r="AK92" s="91">
        <f t="shared" si="62"/>
        <v>0</v>
      </c>
      <c r="AL92" s="90">
        <f>IF(Επιχειρήσεις!$M96=1,1,0)</f>
        <v>1</v>
      </c>
      <c r="AM92" s="91">
        <f t="shared" si="63"/>
        <v>12</v>
      </c>
      <c r="AN92" s="28"/>
      <c r="AO92" s="94">
        <f t="shared" si="64"/>
        <v>28</v>
      </c>
      <c r="AP92" s="166">
        <f t="shared" si="68"/>
        <v>7.6273494960501223E-3</v>
      </c>
      <c r="AS92" s="190">
        <f>+Επιχειρήσεις!U96</f>
        <v>1</v>
      </c>
      <c r="AT92" s="96">
        <f>+Επιχειρήσεις!V96</f>
        <v>0</v>
      </c>
      <c r="AU92" s="96">
        <f>+Επιχειρήσεις!W96</f>
        <v>1</v>
      </c>
      <c r="AV92" s="96">
        <f t="shared" si="69"/>
        <v>6</v>
      </c>
      <c r="AW92" s="96">
        <f t="shared" si="69"/>
        <v>6</v>
      </c>
      <c r="AX92" s="96">
        <f t="shared" si="69"/>
        <v>6</v>
      </c>
      <c r="AY92" s="96">
        <f>+AV92*Επιχειρήσεις!X96</f>
        <v>6</v>
      </c>
      <c r="AZ92" s="95">
        <f t="shared" si="70"/>
        <v>26</v>
      </c>
      <c r="BA92" s="191">
        <f t="shared" si="65"/>
        <v>8.7306917394224307E-4</v>
      </c>
      <c r="BD92" s="227">
        <f t="shared" si="71"/>
        <v>3.0207231763589575E-2</v>
      </c>
      <c r="BE92" s="144">
        <f>+ΥΠΟΛΟΓΙΣΜΟΙ!AP92</f>
        <v>7.6273494960501223E-3</v>
      </c>
      <c r="BF92" s="144">
        <f t="shared" si="72"/>
        <v>8.7306917394224307E-4</v>
      </c>
      <c r="BG92" s="144">
        <f t="shared" si="73"/>
        <v>1.2902550144527312E-2</v>
      </c>
      <c r="BH92" s="216">
        <f t="shared" si="74"/>
        <v>681.25</v>
      </c>
      <c r="BJ92" s="215">
        <f t="shared" si="75"/>
        <v>3.0207231763589575E-2</v>
      </c>
      <c r="BK92" s="144">
        <f t="shared" si="76"/>
        <v>7.6273494960501223E-3</v>
      </c>
      <c r="BL92" s="144">
        <f t="shared" si="77"/>
        <v>1.8917290629819849E-2</v>
      </c>
      <c r="BM92" s="217">
        <f t="shared" si="78"/>
        <v>1426.36</v>
      </c>
      <c r="BN92" s="144">
        <f t="shared" si="79"/>
        <v>8.7306917394224307E-4</v>
      </c>
      <c r="BO92" s="217">
        <f t="shared" si="80"/>
        <v>9.6</v>
      </c>
      <c r="BP92" s="216">
        <f t="shared" si="81"/>
        <v>1435.9599999999998</v>
      </c>
      <c r="BR92" s="215">
        <f t="shared" si="82"/>
        <v>1.2902550144527312E-2</v>
      </c>
      <c r="BS92" s="216">
        <f t="shared" si="83"/>
        <v>289.02</v>
      </c>
      <c r="BU92" s="222">
        <f t="shared" si="84"/>
        <v>970.27</v>
      </c>
      <c r="BV92" s="228">
        <f t="shared" si="85"/>
        <v>1724.9799999999998</v>
      </c>
    </row>
    <row r="93" spans="1:74" x14ac:dyDescent="0.25">
      <c r="A93" s="77">
        <v>82</v>
      </c>
      <c r="B93" s="78" t="str">
        <f>+Επιχειρήσεις!B97</f>
        <v>Α</v>
      </c>
      <c r="C93" s="79">
        <f>+Επιχειρήσεις!C97</f>
        <v>1</v>
      </c>
      <c r="D93" s="80" t="str">
        <f>+Επιχειρήσεις!D97</f>
        <v>ΕΠΑΓΓΕΛΜΑΤΙΑΣ</v>
      </c>
      <c r="F93" s="81">
        <f>+Επιχειρήσεις!F97</f>
        <v>2</v>
      </c>
      <c r="H93" s="82">
        <f>IF(Επιχειρήσεις!H97&gt;1,1,0)</f>
        <v>1</v>
      </c>
      <c r="J93" s="143">
        <f>+Επιχειρήσεις!H97</f>
        <v>65000</v>
      </c>
      <c r="K93" s="83">
        <f t="shared" si="51"/>
        <v>455000</v>
      </c>
      <c r="L93" s="84">
        <f t="shared" si="52"/>
        <v>0.11081214832364356</v>
      </c>
      <c r="N93" s="97">
        <f>+Επιχειρήσεις!I97</f>
        <v>1</v>
      </c>
      <c r="O93" s="86">
        <f t="shared" si="53"/>
        <v>0.3</v>
      </c>
      <c r="P93" s="87">
        <f t="shared" si="54"/>
        <v>136500</v>
      </c>
      <c r="Q93" s="88">
        <f>IF(Επιχειρήσεις!J97=1,(K93*$Q$10),0)</f>
        <v>91000</v>
      </c>
      <c r="R93" s="87">
        <f>IF(Επιχειρήσεις!K97=1,(K93*$R$10),0)</f>
        <v>91000</v>
      </c>
      <c r="S93" s="89">
        <f t="shared" si="66"/>
        <v>318500</v>
      </c>
      <c r="T93" s="144">
        <f t="shared" si="55"/>
        <v>0.17663699793636964</v>
      </c>
      <c r="V93" s="145">
        <f t="shared" si="56"/>
        <v>773500</v>
      </c>
      <c r="W93" s="28"/>
      <c r="X93" s="180">
        <f t="shared" si="67"/>
        <v>0.13089800430888815</v>
      </c>
      <c r="Z93" s="165">
        <f>IF(Επιχειρήσεις!$M97=1,1,0)</f>
        <v>1</v>
      </c>
      <c r="AA93" s="91">
        <f t="shared" si="57"/>
        <v>12</v>
      </c>
      <c r="AB93" s="92">
        <f>IF(Επιχειρήσεις!$N97=1,1,0)</f>
        <v>0</v>
      </c>
      <c r="AC93" s="91">
        <f t="shared" si="58"/>
        <v>0</v>
      </c>
      <c r="AD93" s="92">
        <f>IF(Επιχειρήσεις!$O97=1,1,0)</f>
        <v>0</v>
      </c>
      <c r="AE93" s="91">
        <f t="shared" si="59"/>
        <v>0</v>
      </c>
      <c r="AF93" s="92">
        <f>IF(Επιχειρήσεις!$P97=1,1,0)</f>
        <v>0</v>
      </c>
      <c r="AG93" s="91">
        <f t="shared" si="60"/>
        <v>0</v>
      </c>
      <c r="AH93" s="93">
        <f>IF(Επιχειρήσεις!$Q97=1,1,0)</f>
        <v>0</v>
      </c>
      <c r="AI93" s="91">
        <f t="shared" si="61"/>
        <v>0</v>
      </c>
      <c r="AJ93" s="92">
        <f>IF(Επιχειρήσεις!$R97=1,1,0)</f>
        <v>0</v>
      </c>
      <c r="AK93" s="91">
        <f t="shared" si="62"/>
        <v>0</v>
      </c>
      <c r="AL93" s="90">
        <f>IF(Επιχειρήσεις!$M97=1,1,0)</f>
        <v>1</v>
      </c>
      <c r="AM93" s="91">
        <f t="shared" si="63"/>
        <v>12</v>
      </c>
      <c r="AN93" s="28"/>
      <c r="AO93" s="94">
        <f t="shared" si="64"/>
        <v>27</v>
      </c>
      <c r="AP93" s="166">
        <f t="shared" si="68"/>
        <v>7.3549441569054751E-3</v>
      </c>
      <c r="AS93" s="190">
        <f>+Επιχειρήσεις!U97</f>
        <v>1</v>
      </c>
      <c r="AT93" s="96">
        <f>+Επιχειρήσεις!V97</f>
        <v>0</v>
      </c>
      <c r="AU93" s="96">
        <f>+Επιχειρήσεις!W97</f>
        <v>1</v>
      </c>
      <c r="AV93" s="96">
        <f t="shared" si="69"/>
        <v>6</v>
      </c>
      <c r="AW93" s="96">
        <f t="shared" si="69"/>
        <v>6</v>
      </c>
      <c r="AX93" s="96">
        <f t="shared" si="69"/>
        <v>6</v>
      </c>
      <c r="AY93" s="96">
        <f>+AV93*Επιχειρήσεις!X97</f>
        <v>6</v>
      </c>
      <c r="AZ93" s="95">
        <f t="shared" si="70"/>
        <v>26</v>
      </c>
      <c r="BA93" s="191">
        <f t="shared" si="65"/>
        <v>8.7306917394224307E-4</v>
      </c>
      <c r="BD93" s="227">
        <f t="shared" si="71"/>
        <v>0.13089800430888815</v>
      </c>
      <c r="BE93" s="144">
        <f>+ΥΠΟΛΟΓΙΣΜΟΙ!AP93</f>
        <v>7.3549441569054751E-3</v>
      </c>
      <c r="BF93" s="144">
        <f t="shared" si="72"/>
        <v>8.7306917394224307E-4</v>
      </c>
      <c r="BG93" s="144">
        <f t="shared" si="73"/>
        <v>4.6375339213245291E-2</v>
      </c>
      <c r="BH93" s="216">
        <f t="shared" si="74"/>
        <v>2448.62</v>
      </c>
      <c r="BJ93" s="215">
        <f t="shared" si="75"/>
        <v>0.13089800430888815</v>
      </c>
      <c r="BK93" s="144">
        <f t="shared" si="76"/>
        <v>7.3549441569054751E-3</v>
      </c>
      <c r="BL93" s="144">
        <f t="shared" si="77"/>
        <v>6.9126474232896806E-2</v>
      </c>
      <c r="BM93" s="217">
        <f t="shared" si="78"/>
        <v>5212.1400000000003</v>
      </c>
      <c r="BN93" s="144">
        <f t="shared" si="79"/>
        <v>8.7306917394224307E-4</v>
      </c>
      <c r="BO93" s="217">
        <f t="shared" si="80"/>
        <v>9.6</v>
      </c>
      <c r="BP93" s="216">
        <f t="shared" si="81"/>
        <v>5221.7400000000007</v>
      </c>
      <c r="BR93" s="215">
        <f t="shared" si="82"/>
        <v>4.6375339213245291E-2</v>
      </c>
      <c r="BS93" s="216">
        <f t="shared" si="83"/>
        <v>1038.81</v>
      </c>
      <c r="BU93" s="222">
        <f t="shared" si="84"/>
        <v>3487.43</v>
      </c>
      <c r="BV93" s="228">
        <f t="shared" si="85"/>
        <v>6260.5500000000011</v>
      </c>
    </row>
    <row r="94" spans="1:74" x14ac:dyDescent="0.25">
      <c r="A94" s="77">
        <v>83</v>
      </c>
      <c r="B94" s="78" t="str">
        <f>+Επιχειρήσεις!B98</f>
        <v>Α</v>
      </c>
      <c r="C94" s="79">
        <f>+Επιχειρήσεις!C98</f>
        <v>1</v>
      </c>
      <c r="D94" s="80" t="str">
        <f>+Επιχειρήσεις!D98</f>
        <v>ΕΠΑΓΓΕΛΜΑΤΙΑΣ</v>
      </c>
      <c r="F94" s="81">
        <f>+Επιχειρήσεις!F98</f>
        <v>1</v>
      </c>
      <c r="H94" s="82">
        <f>IF(Επιχειρήσεις!H98&gt;1,1,0)</f>
        <v>1</v>
      </c>
      <c r="J94" s="143">
        <f>+Επιχειρήσεις!H98</f>
        <v>6000</v>
      </c>
      <c r="K94" s="83">
        <f t="shared" si="51"/>
        <v>12000</v>
      </c>
      <c r="L94" s="84">
        <f t="shared" si="52"/>
        <v>2.9225181975466434E-3</v>
      </c>
      <c r="N94" s="97">
        <f>+Επιχειρήσεις!I98</f>
        <v>1</v>
      </c>
      <c r="O94" s="86">
        <f t="shared" si="53"/>
        <v>0.3</v>
      </c>
      <c r="P94" s="87">
        <f t="shared" si="54"/>
        <v>3600</v>
      </c>
      <c r="Q94" s="88">
        <f>IF(Επιχειρήσεις!J98=1,(K94*$Q$10),0)</f>
        <v>0</v>
      </c>
      <c r="R94" s="87">
        <f>IF(Επιχειρήσεις!K98=1,(K94*$R$10),0)</f>
        <v>2400</v>
      </c>
      <c r="S94" s="89">
        <f t="shared" si="66"/>
        <v>6000</v>
      </c>
      <c r="T94" s="144">
        <f t="shared" si="55"/>
        <v>3.3275415623805898E-3</v>
      </c>
      <c r="V94" s="145">
        <f t="shared" si="56"/>
        <v>18000</v>
      </c>
      <c r="W94" s="28"/>
      <c r="X94" s="180">
        <f t="shared" si="67"/>
        <v>3.0461074047317218E-3</v>
      </c>
      <c r="Z94" s="165">
        <f>IF(Επιχειρήσεις!$M98=1,1,0)</f>
        <v>1</v>
      </c>
      <c r="AA94" s="91">
        <f t="shared" si="57"/>
        <v>4</v>
      </c>
      <c r="AB94" s="92">
        <f>IF(Επιχειρήσεις!$N98=1,1,0)</f>
        <v>0</v>
      </c>
      <c r="AC94" s="91">
        <f t="shared" si="58"/>
        <v>0</v>
      </c>
      <c r="AD94" s="92">
        <f>IF(Επιχειρήσεις!$O98=1,1,0)</f>
        <v>0</v>
      </c>
      <c r="AE94" s="91">
        <f t="shared" si="59"/>
        <v>0</v>
      </c>
      <c r="AF94" s="92">
        <f>IF(Επιχειρήσεις!$P98=1,1,0)</f>
        <v>0</v>
      </c>
      <c r="AG94" s="91">
        <f t="shared" si="60"/>
        <v>0</v>
      </c>
      <c r="AH94" s="93">
        <f>IF(Επιχειρήσεις!$Q98=1,1,0)</f>
        <v>0</v>
      </c>
      <c r="AI94" s="91">
        <f t="shared" si="61"/>
        <v>0</v>
      </c>
      <c r="AJ94" s="92">
        <f>IF(Επιχειρήσεις!$R98=1,1,0)</f>
        <v>0</v>
      </c>
      <c r="AK94" s="91">
        <f t="shared" si="62"/>
        <v>0</v>
      </c>
      <c r="AL94" s="90">
        <f>IF(Επιχειρήσεις!$M98=1,1,0)</f>
        <v>1</v>
      </c>
      <c r="AM94" s="91">
        <f t="shared" si="63"/>
        <v>4</v>
      </c>
      <c r="AN94" s="28"/>
      <c r="AO94" s="94">
        <f t="shared" si="64"/>
        <v>11</v>
      </c>
      <c r="AP94" s="166">
        <f t="shared" si="68"/>
        <v>2.9964587305911197E-3</v>
      </c>
      <c r="AS94" s="190">
        <f>+Επιχειρήσεις!U98</f>
        <v>10</v>
      </c>
      <c r="AT94" s="96">
        <f>+Επιχειρήσεις!V98</f>
        <v>0</v>
      </c>
      <c r="AU94" s="96">
        <f>+Επιχειρήσεις!W98</f>
        <v>1</v>
      </c>
      <c r="AV94" s="96">
        <f t="shared" si="69"/>
        <v>60</v>
      </c>
      <c r="AW94" s="96">
        <f t="shared" si="69"/>
        <v>60</v>
      </c>
      <c r="AX94" s="96">
        <f t="shared" si="69"/>
        <v>60</v>
      </c>
      <c r="AY94" s="96">
        <f>+AV94*Επιχειρήσεις!X98</f>
        <v>60</v>
      </c>
      <c r="AZ94" s="95">
        <f t="shared" si="70"/>
        <v>251</v>
      </c>
      <c r="BA94" s="191">
        <f t="shared" si="65"/>
        <v>8.4284754869039628E-3</v>
      </c>
      <c r="BD94" s="227">
        <f t="shared" si="71"/>
        <v>3.0461074047317218E-3</v>
      </c>
      <c r="BE94" s="144">
        <f>+ΥΠΟΛΟΓΙΣΜΟΙ!AP94</f>
        <v>2.9964587305911197E-3</v>
      </c>
      <c r="BF94" s="144">
        <f t="shared" si="72"/>
        <v>8.4284754869039628E-3</v>
      </c>
      <c r="BG94" s="144">
        <f t="shared" si="73"/>
        <v>4.8236805407422681E-3</v>
      </c>
      <c r="BH94" s="216">
        <f t="shared" si="74"/>
        <v>254.69</v>
      </c>
      <c r="BJ94" s="215">
        <f t="shared" si="75"/>
        <v>3.0461074047317218E-3</v>
      </c>
      <c r="BK94" s="144">
        <f t="shared" si="76"/>
        <v>2.9964587305911197E-3</v>
      </c>
      <c r="BL94" s="144">
        <f t="shared" si="77"/>
        <v>3.0212830676614208E-3</v>
      </c>
      <c r="BM94" s="217">
        <f t="shared" si="78"/>
        <v>227.8</v>
      </c>
      <c r="BN94" s="144">
        <f t="shared" si="79"/>
        <v>8.4284754869039628E-3</v>
      </c>
      <c r="BO94" s="217">
        <f t="shared" si="80"/>
        <v>92.71</v>
      </c>
      <c r="BP94" s="216">
        <f t="shared" si="81"/>
        <v>320.51</v>
      </c>
      <c r="BR94" s="215">
        <f t="shared" si="82"/>
        <v>4.8236805407422681E-3</v>
      </c>
      <c r="BS94" s="216">
        <f t="shared" si="83"/>
        <v>108.05</v>
      </c>
      <c r="BU94" s="222">
        <f t="shared" si="84"/>
        <v>362.74</v>
      </c>
      <c r="BV94" s="228">
        <f t="shared" si="85"/>
        <v>428.56</v>
      </c>
    </row>
    <row r="95" spans="1:74" x14ac:dyDescent="0.25">
      <c r="A95" s="77">
        <v>84</v>
      </c>
      <c r="B95" s="78" t="str">
        <f>+Επιχειρήσεις!B99</f>
        <v>Α</v>
      </c>
      <c r="C95" s="79">
        <f>+Επιχειρήσεις!C99</f>
        <v>1</v>
      </c>
      <c r="D95" s="80" t="str">
        <f>+Επιχειρήσεις!D99</f>
        <v>ΕΠΑΓΓΕΛΜΑΤΙΑΣ</v>
      </c>
      <c r="F95" s="81">
        <f>+Επιχειρήσεις!F99</f>
        <v>1</v>
      </c>
      <c r="H95" s="82">
        <f>IF(Επιχειρήσεις!H99&gt;1,1,0)</f>
        <v>1</v>
      </c>
      <c r="J95" s="143">
        <f>+Επιχειρήσεις!H99</f>
        <v>400</v>
      </c>
      <c r="K95" s="83">
        <f t="shared" si="51"/>
        <v>800</v>
      </c>
      <c r="L95" s="84">
        <f t="shared" si="52"/>
        <v>1.9483454650310957E-4</v>
      </c>
      <c r="N95" s="97">
        <f>+Επιχειρήσεις!I99</f>
        <v>2</v>
      </c>
      <c r="O95" s="86">
        <f t="shared" si="53"/>
        <v>0.6</v>
      </c>
      <c r="P95" s="87">
        <f t="shared" si="54"/>
        <v>480</v>
      </c>
      <c r="Q95" s="88">
        <f>IF(Επιχειρήσεις!J99=1,(K95*$Q$10),0)</f>
        <v>160</v>
      </c>
      <c r="R95" s="87">
        <f>IF(Επιχειρήσεις!K99=1,(K95*$R$10),0)</f>
        <v>160</v>
      </c>
      <c r="S95" s="89">
        <f t="shared" si="66"/>
        <v>800</v>
      </c>
      <c r="T95" s="144">
        <f t="shared" si="55"/>
        <v>4.4367220831741198E-4</v>
      </c>
      <c r="V95" s="145">
        <f t="shared" si="56"/>
        <v>1600</v>
      </c>
      <c r="W95" s="28"/>
      <c r="X95" s="180">
        <f t="shared" si="67"/>
        <v>2.7076510264281971E-4</v>
      </c>
      <c r="Z95" s="165">
        <f>IF(Επιχειρήσεις!$M99=1,1,0)</f>
        <v>1</v>
      </c>
      <c r="AA95" s="91">
        <f t="shared" si="57"/>
        <v>4</v>
      </c>
      <c r="AB95" s="92">
        <f>IF(Επιχειρήσεις!$N99=1,1,0)</f>
        <v>0</v>
      </c>
      <c r="AC95" s="91">
        <f t="shared" si="58"/>
        <v>0</v>
      </c>
      <c r="AD95" s="92">
        <f>IF(Επιχειρήσεις!$O99=1,1,0)</f>
        <v>0</v>
      </c>
      <c r="AE95" s="91">
        <f t="shared" si="59"/>
        <v>0</v>
      </c>
      <c r="AF95" s="92">
        <f>IF(Επιχειρήσεις!$P99=1,1,0)</f>
        <v>0</v>
      </c>
      <c r="AG95" s="91">
        <f t="shared" si="60"/>
        <v>0</v>
      </c>
      <c r="AH95" s="93">
        <f>IF(Επιχειρήσεις!$Q99=1,1,0)</f>
        <v>0</v>
      </c>
      <c r="AI95" s="91">
        <f t="shared" si="61"/>
        <v>0</v>
      </c>
      <c r="AJ95" s="92">
        <f>IF(Επιχειρήσεις!$R99=1,1,0)</f>
        <v>0</v>
      </c>
      <c r="AK95" s="91">
        <f t="shared" si="62"/>
        <v>0</v>
      </c>
      <c r="AL95" s="90">
        <f>IF(Επιχειρήσεις!$M99=1,1,0)</f>
        <v>1</v>
      </c>
      <c r="AM95" s="91">
        <f t="shared" si="63"/>
        <v>4</v>
      </c>
      <c r="AN95" s="28"/>
      <c r="AO95" s="94">
        <f t="shared" si="64"/>
        <v>11</v>
      </c>
      <c r="AP95" s="166">
        <f t="shared" si="68"/>
        <v>2.9964587305911197E-3</v>
      </c>
      <c r="AS95" s="190">
        <f>+Επιχειρήσεις!U99</f>
        <v>5</v>
      </c>
      <c r="AT95" s="96">
        <f>+Επιχειρήσεις!V99</f>
        <v>0</v>
      </c>
      <c r="AU95" s="96">
        <f>+Επιχειρήσεις!W99</f>
        <v>1</v>
      </c>
      <c r="AV95" s="96">
        <f t="shared" si="69"/>
        <v>30</v>
      </c>
      <c r="AW95" s="96">
        <f t="shared" si="69"/>
        <v>30</v>
      </c>
      <c r="AX95" s="96">
        <f t="shared" si="69"/>
        <v>30</v>
      </c>
      <c r="AY95" s="96">
        <f>+AV95*Επιχειρήσεις!X99</f>
        <v>30</v>
      </c>
      <c r="AZ95" s="95">
        <f t="shared" si="70"/>
        <v>126</v>
      </c>
      <c r="BA95" s="191">
        <f t="shared" si="65"/>
        <v>4.2310275352585632E-3</v>
      </c>
      <c r="BD95" s="227">
        <f t="shared" si="71"/>
        <v>2.7076510264281971E-4</v>
      </c>
      <c r="BE95" s="144">
        <f>+ΥΠΟΛΟΓΙΣΜΟΙ!AP95</f>
        <v>2.9964587305911197E-3</v>
      </c>
      <c r="BF95" s="144">
        <f t="shared" si="72"/>
        <v>4.2310275352585632E-3</v>
      </c>
      <c r="BG95" s="144">
        <f t="shared" si="73"/>
        <v>2.4994171228308344E-3</v>
      </c>
      <c r="BH95" s="216">
        <f t="shared" si="74"/>
        <v>131.97</v>
      </c>
      <c r="BJ95" s="215">
        <f t="shared" si="75"/>
        <v>2.7076510264281971E-4</v>
      </c>
      <c r="BK95" s="144">
        <f t="shared" si="76"/>
        <v>2.9964587305911197E-3</v>
      </c>
      <c r="BL95" s="144">
        <f t="shared" si="77"/>
        <v>1.6336119166169697E-3</v>
      </c>
      <c r="BM95" s="217">
        <f t="shared" si="78"/>
        <v>123.17</v>
      </c>
      <c r="BN95" s="144">
        <f t="shared" si="79"/>
        <v>4.2310275352585632E-3</v>
      </c>
      <c r="BO95" s="217">
        <f t="shared" si="80"/>
        <v>46.54</v>
      </c>
      <c r="BP95" s="216">
        <f t="shared" si="81"/>
        <v>169.71</v>
      </c>
      <c r="BR95" s="215">
        <f t="shared" si="82"/>
        <v>2.4994171228308344E-3</v>
      </c>
      <c r="BS95" s="216">
        <f t="shared" si="83"/>
        <v>55.99</v>
      </c>
      <c r="BU95" s="222">
        <f t="shared" si="84"/>
        <v>187.96</v>
      </c>
      <c r="BV95" s="228">
        <f t="shared" si="85"/>
        <v>225.70000000000002</v>
      </c>
    </row>
    <row r="96" spans="1:74" x14ac:dyDescent="0.25">
      <c r="A96" s="77">
        <v>85</v>
      </c>
      <c r="B96" s="78" t="str">
        <f>+Επιχειρήσεις!B100</f>
        <v>Α</v>
      </c>
      <c r="C96" s="79">
        <f>+Επιχειρήσεις!C100</f>
        <v>1</v>
      </c>
      <c r="D96" s="80" t="str">
        <f>+Επιχειρήσεις!D100</f>
        <v>ΕΠΑΓΓΕΛΜΑΤΙΑΣ</v>
      </c>
      <c r="F96" s="81">
        <f>+Επιχειρήσεις!F100</f>
        <v>1</v>
      </c>
      <c r="H96" s="82">
        <f>IF(Επιχειρήσεις!H100&gt;1,1,0)</f>
        <v>1</v>
      </c>
      <c r="J96" s="143">
        <f>+Επιχειρήσεις!H100</f>
        <v>500</v>
      </c>
      <c r="K96" s="83">
        <f t="shared" si="51"/>
        <v>1000</v>
      </c>
      <c r="L96" s="84">
        <f t="shared" si="52"/>
        <v>2.4354318312888696E-4</v>
      </c>
      <c r="N96" s="97">
        <f>+Επιχειρήσεις!I100</f>
        <v>1</v>
      </c>
      <c r="O96" s="86">
        <f t="shared" si="53"/>
        <v>0.3</v>
      </c>
      <c r="P96" s="87">
        <f t="shared" si="54"/>
        <v>300</v>
      </c>
      <c r="Q96" s="88">
        <f>IF(Επιχειρήσεις!J100=1,(K96*$Q$10),0)</f>
        <v>0</v>
      </c>
      <c r="R96" s="87">
        <f>IF(Επιχειρήσεις!K100=1,(K96*$R$10),0)</f>
        <v>200</v>
      </c>
      <c r="S96" s="89">
        <f t="shared" si="66"/>
        <v>500</v>
      </c>
      <c r="T96" s="144">
        <f t="shared" si="55"/>
        <v>2.7729513019838251E-4</v>
      </c>
      <c r="V96" s="145">
        <f t="shared" si="56"/>
        <v>1500</v>
      </c>
      <c r="W96" s="28"/>
      <c r="X96" s="180">
        <f t="shared" si="67"/>
        <v>2.5384228372764348E-4</v>
      </c>
      <c r="Z96" s="165">
        <f>IF(Επιχειρήσεις!$M100=1,1,0)</f>
        <v>1</v>
      </c>
      <c r="AA96" s="91">
        <f t="shared" si="57"/>
        <v>4</v>
      </c>
      <c r="AB96" s="92">
        <f>IF(Επιχειρήσεις!$N100=1,1,0)</f>
        <v>1</v>
      </c>
      <c r="AC96" s="91">
        <f t="shared" si="58"/>
        <v>12</v>
      </c>
      <c r="AD96" s="92">
        <f>IF(Επιχειρήσεις!$O100=1,1,0)</f>
        <v>1</v>
      </c>
      <c r="AE96" s="91">
        <f t="shared" si="59"/>
        <v>4</v>
      </c>
      <c r="AF96" s="92">
        <f>IF(Επιχειρήσεις!$P100=1,1,0)</f>
        <v>0</v>
      </c>
      <c r="AG96" s="91">
        <f t="shared" si="60"/>
        <v>0</v>
      </c>
      <c r="AH96" s="93">
        <f>IF(Επιχειρήσεις!$Q100=1,1,0)</f>
        <v>0</v>
      </c>
      <c r="AI96" s="91">
        <f t="shared" si="61"/>
        <v>0</v>
      </c>
      <c r="AJ96" s="92">
        <f>IF(Επιχειρήσεις!$R100=1,1,0)</f>
        <v>0</v>
      </c>
      <c r="AK96" s="91">
        <f t="shared" si="62"/>
        <v>0</v>
      </c>
      <c r="AL96" s="90">
        <f>IF(Επιχειρήσεις!$M100=1,1,0)</f>
        <v>1</v>
      </c>
      <c r="AM96" s="91">
        <f t="shared" si="63"/>
        <v>4</v>
      </c>
      <c r="AN96" s="28"/>
      <c r="AO96" s="94">
        <f t="shared" si="64"/>
        <v>29</v>
      </c>
      <c r="AP96" s="166">
        <f t="shared" si="68"/>
        <v>7.8997548351947694E-3</v>
      </c>
      <c r="AS96" s="190">
        <f>+Επιχειρήσεις!U100</f>
        <v>5</v>
      </c>
      <c r="AT96" s="96">
        <f>+Επιχειρήσεις!V100</f>
        <v>1</v>
      </c>
      <c r="AU96" s="96">
        <f>+Επιχειρήσεις!W100</f>
        <v>0</v>
      </c>
      <c r="AV96" s="96">
        <f t="shared" si="69"/>
        <v>60</v>
      </c>
      <c r="AW96" s="96">
        <f t="shared" si="69"/>
        <v>60</v>
      </c>
      <c r="AX96" s="96">
        <f t="shared" si="69"/>
        <v>60</v>
      </c>
      <c r="AY96" s="96">
        <f>+AV96*Επιχειρήσεις!X100</f>
        <v>0</v>
      </c>
      <c r="AZ96" s="95">
        <f t="shared" si="70"/>
        <v>186</v>
      </c>
      <c r="BA96" s="191">
        <f t="shared" si="65"/>
        <v>6.2458025520483549E-3</v>
      </c>
      <c r="BD96" s="227">
        <f t="shared" si="71"/>
        <v>2.5384228372764348E-4</v>
      </c>
      <c r="BE96" s="144">
        <f>+ΥΠΟΛΟΓΙΣΜΟΙ!AP96</f>
        <v>7.8997548351947694E-3</v>
      </c>
      <c r="BF96" s="144">
        <f t="shared" si="72"/>
        <v>6.2458025520483549E-3</v>
      </c>
      <c r="BG96" s="144">
        <f t="shared" si="73"/>
        <v>4.7997998903235887E-3</v>
      </c>
      <c r="BH96" s="216">
        <f t="shared" si="74"/>
        <v>253.43</v>
      </c>
      <c r="BJ96" s="215">
        <f t="shared" si="75"/>
        <v>2.5384228372764348E-4</v>
      </c>
      <c r="BK96" s="144">
        <f t="shared" si="76"/>
        <v>7.8997548351947694E-3</v>
      </c>
      <c r="BL96" s="144">
        <f t="shared" si="77"/>
        <v>4.0767985594612061E-3</v>
      </c>
      <c r="BM96" s="217">
        <f t="shared" si="78"/>
        <v>307.39</v>
      </c>
      <c r="BN96" s="144">
        <f t="shared" si="79"/>
        <v>6.2458025520483549E-3</v>
      </c>
      <c r="BO96" s="217">
        <f t="shared" si="80"/>
        <v>68.7</v>
      </c>
      <c r="BP96" s="216">
        <f t="shared" si="81"/>
        <v>376.09</v>
      </c>
      <c r="BR96" s="215">
        <f t="shared" si="82"/>
        <v>4.7997998903235887E-3</v>
      </c>
      <c r="BS96" s="216">
        <f t="shared" si="83"/>
        <v>107.52</v>
      </c>
      <c r="BU96" s="222">
        <f t="shared" si="84"/>
        <v>360.95</v>
      </c>
      <c r="BV96" s="228">
        <f t="shared" si="85"/>
        <v>483.60999999999996</v>
      </c>
    </row>
    <row r="97" spans="1:74" x14ac:dyDescent="0.25">
      <c r="A97" s="77">
        <v>86</v>
      </c>
      <c r="B97" s="78" t="str">
        <f>+Επιχειρήσεις!B101</f>
        <v>Α</v>
      </c>
      <c r="C97" s="79">
        <f>+Επιχειρήσεις!C101</f>
        <v>1</v>
      </c>
      <c r="D97" s="80" t="str">
        <f>+Επιχειρήσεις!D101</f>
        <v>ΕΠΑΓΓΕΛΜΑΤΙΑΣ</v>
      </c>
      <c r="F97" s="81">
        <f>+Επιχειρήσεις!F101</f>
        <v>1</v>
      </c>
      <c r="H97" s="82">
        <f>IF(Επιχειρήσεις!H101&gt;1,1,0)</f>
        <v>1</v>
      </c>
      <c r="J97" s="143">
        <f>+Επιχειρήσεις!H101</f>
        <v>800</v>
      </c>
      <c r="K97" s="83">
        <f t="shared" si="51"/>
        <v>1600</v>
      </c>
      <c r="L97" s="84">
        <f t="shared" si="52"/>
        <v>3.8966909300621914E-4</v>
      </c>
      <c r="N97" s="97">
        <f>+Επιχειρήσεις!I101</f>
        <v>0</v>
      </c>
      <c r="O97" s="86">
        <f t="shared" si="53"/>
        <v>0</v>
      </c>
      <c r="P97" s="87">
        <f t="shared" si="54"/>
        <v>0</v>
      </c>
      <c r="Q97" s="88">
        <f>IF(Επιχειρήσεις!J101=1,(K97*$Q$10),0)</f>
        <v>0</v>
      </c>
      <c r="R97" s="87">
        <f>IF(Επιχειρήσεις!K101=1,(K97*$R$10),0)</f>
        <v>320</v>
      </c>
      <c r="S97" s="89">
        <f t="shared" si="66"/>
        <v>320</v>
      </c>
      <c r="T97" s="144">
        <f t="shared" si="55"/>
        <v>1.7746888332696478E-4</v>
      </c>
      <c r="V97" s="145">
        <f t="shared" si="56"/>
        <v>1920</v>
      </c>
      <c r="W97" s="28"/>
      <c r="X97" s="180">
        <f t="shared" si="67"/>
        <v>3.2491812317138362E-4</v>
      </c>
      <c r="Z97" s="165">
        <f>IF(Επιχειρήσεις!$M101=1,1,0)</f>
        <v>1</v>
      </c>
      <c r="AA97" s="91">
        <f t="shared" si="57"/>
        <v>4</v>
      </c>
      <c r="AB97" s="92">
        <f>IF(Επιχειρήσεις!$N101=1,1,0)</f>
        <v>1</v>
      </c>
      <c r="AC97" s="91">
        <f t="shared" si="58"/>
        <v>12</v>
      </c>
      <c r="AD97" s="92">
        <f>IF(Επιχειρήσεις!$O101=1,1,0)</f>
        <v>1</v>
      </c>
      <c r="AE97" s="91">
        <f t="shared" si="59"/>
        <v>4</v>
      </c>
      <c r="AF97" s="92">
        <f>IF(Επιχειρήσεις!$P101=1,1,0)</f>
        <v>0</v>
      </c>
      <c r="AG97" s="91">
        <f t="shared" si="60"/>
        <v>0</v>
      </c>
      <c r="AH97" s="93">
        <f>IF(Επιχειρήσεις!$Q101=1,1,0)</f>
        <v>0</v>
      </c>
      <c r="AI97" s="91">
        <f t="shared" si="61"/>
        <v>0</v>
      </c>
      <c r="AJ97" s="92">
        <f>IF(Επιχειρήσεις!$R101=1,1,0)</f>
        <v>0</v>
      </c>
      <c r="AK97" s="91">
        <f t="shared" si="62"/>
        <v>0</v>
      </c>
      <c r="AL97" s="90">
        <f>IF(Επιχειρήσεις!$M101=1,1,0)</f>
        <v>1</v>
      </c>
      <c r="AM97" s="91">
        <f t="shared" si="63"/>
        <v>4</v>
      </c>
      <c r="AN97" s="28"/>
      <c r="AO97" s="94">
        <f t="shared" si="64"/>
        <v>29</v>
      </c>
      <c r="AP97" s="166">
        <f t="shared" si="68"/>
        <v>7.8997548351947694E-3</v>
      </c>
      <c r="AS97" s="190">
        <f>+Επιχειρήσεις!U101</f>
        <v>2</v>
      </c>
      <c r="AT97" s="96">
        <f>+Επιχειρήσεις!V101</f>
        <v>1</v>
      </c>
      <c r="AU97" s="96">
        <f>+Επιχειρήσεις!W101</f>
        <v>0</v>
      </c>
      <c r="AV97" s="96">
        <f t="shared" si="69"/>
        <v>24</v>
      </c>
      <c r="AW97" s="96">
        <f t="shared" si="69"/>
        <v>24</v>
      </c>
      <c r="AX97" s="96">
        <f t="shared" si="69"/>
        <v>24</v>
      </c>
      <c r="AY97" s="96">
        <f>+AV97*Επιχειρήσεις!X101</f>
        <v>0</v>
      </c>
      <c r="AZ97" s="95">
        <f t="shared" si="70"/>
        <v>75</v>
      </c>
      <c r="BA97" s="191">
        <f t="shared" si="65"/>
        <v>2.5184687709872396E-3</v>
      </c>
      <c r="BD97" s="227">
        <f t="shared" si="71"/>
        <v>3.2491812317138362E-4</v>
      </c>
      <c r="BE97" s="144">
        <f>+ΥΠΟΛΟΓΙΣΜΟΙ!AP97</f>
        <v>7.8997548351947694E-3</v>
      </c>
      <c r="BF97" s="144">
        <f t="shared" si="72"/>
        <v>2.5184687709872396E-3</v>
      </c>
      <c r="BG97" s="144">
        <f t="shared" si="73"/>
        <v>3.5810472431177971E-3</v>
      </c>
      <c r="BH97" s="216">
        <f t="shared" si="74"/>
        <v>189.08</v>
      </c>
      <c r="BJ97" s="215">
        <f t="shared" si="75"/>
        <v>3.2491812317138362E-4</v>
      </c>
      <c r="BK97" s="144">
        <f t="shared" si="76"/>
        <v>7.8997548351947694E-3</v>
      </c>
      <c r="BL97" s="144">
        <f t="shared" si="77"/>
        <v>4.1123364791830763E-3</v>
      </c>
      <c r="BM97" s="217">
        <f t="shared" si="78"/>
        <v>310.07</v>
      </c>
      <c r="BN97" s="144">
        <f t="shared" si="79"/>
        <v>2.5184687709872396E-3</v>
      </c>
      <c r="BO97" s="217">
        <f t="shared" si="80"/>
        <v>27.7</v>
      </c>
      <c r="BP97" s="216">
        <f t="shared" si="81"/>
        <v>337.77</v>
      </c>
      <c r="BR97" s="215">
        <f t="shared" si="82"/>
        <v>3.5810472431177971E-3</v>
      </c>
      <c r="BS97" s="216">
        <f t="shared" si="83"/>
        <v>80.22</v>
      </c>
      <c r="BU97" s="222">
        <f t="shared" si="84"/>
        <v>269.3</v>
      </c>
      <c r="BV97" s="228">
        <f t="shared" si="85"/>
        <v>417.99</v>
      </c>
    </row>
    <row r="98" spans="1:74" x14ac:dyDescent="0.25">
      <c r="A98" s="77">
        <v>87</v>
      </c>
      <c r="B98" s="78" t="str">
        <f>+Επιχειρήσεις!B102</f>
        <v>Α</v>
      </c>
      <c r="C98" s="79">
        <f>+Επιχειρήσεις!C102</f>
        <v>1</v>
      </c>
      <c r="D98" s="80" t="str">
        <f>+Επιχειρήσεις!D102</f>
        <v>ΕΠΑΓΓΕΛΜΑΤΙΑΣ</v>
      </c>
      <c r="F98" s="81">
        <f>+Επιχειρήσεις!F102</f>
        <v>2</v>
      </c>
      <c r="H98" s="82">
        <f>IF(Επιχειρήσεις!H102&gt;1,1,0)</f>
        <v>1</v>
      </c>
      <c r="J98" s="143">
        <f>+Επιχειρήσεις!H102</f>
        <v>1800</v>
      </c>
      <c r="K98" s="83">
        <f t="shared" si="51"/>
        <v>12600</v>
      </c>
      <c r="L98" s="84">
        <f t="shared" si="52"/>
        <v>3.0686441074239757E-3</v>
      </c>
      <c r="N98" s="97">
        <f>+Επιχειρήσεις!I102</f>
        <v>0</v>
      </c>
      <c r="O98" s="86">
        <f t="shared" si="53"/>
        <v>0</v>
      </c>
      <c r="P98" s="87">
        <f t="shared" si="54"/>
        <v>0</v>
      </c>
      <c r="Q98" s="88">
        <f>IF(Επιχειρήσεις!J102=1,(K98*$Q$10),0)</f>
        <v>0</v>
      </c>
      <c r="R98" s="87">
        <f>IF(Επιχειρήσεις!K102=1,(K98*$R$10),0)</f>
        <v>2520</v>
      </c>
      <c r="S98" s="89">
        <f t="shared" si="66"/>
        <v>2520</v>
      </c>
      <c r="T98" s="144">
        <f t="shared" si="55"/>
        <v>1.3975674561998478E-3</v>
      </c>
      <c r="V98" s="145">
        <f t="shared" si="56"/>
        <v>15120</v>
      </c>
      <c r="W98" s="28"/>
      <c r="X98" s="180">
        <f t="shared" si="67"/>
        <v>2.5587302199746461E-3</v>
      </c>
      <c r="Z98" s="165">
        <f>IF(Επιχειρήσεις!$M102=1,1,0)</f>
        <v>1</v>
      </c>
      <c r="AA98" s="91">
        <f t="shared" si="57"/>
        <v>12</v>
      </c>
      <c r="AB98" s="92">
        <f>IF(Επιχειρήσεις!$N102=1,1,0)</f>
        <v>1</v>
      </c>
      <c r="AC98" s="91">
        <f t="shared" si="58"/>
        <v>0</v>
      </c>
      <c r="AD98" s="92">
        <f>IF(Επιχειρήσεις!$O102=1,1,0)</f>
        <v>1</v>
      </c>
      <c r="AE98" s="91">
        <f t="shared" si="59"/>
        <v>0</v>
      </c>
      <c r="AF98" s="92">
        <f>IF(Επιχειρήσεις!$P102=1,1,0)</f>
        <v>0</v>
      </c>
      <c r="AG98" s="91">
        <f t="shared" si="60"/>
        <v>0</v>
      </c>
      <c r="AH98" s="93">
        <f>IF(Επιχειρήσεις!$Q102=1,1,0)</f>
        <v>0</v>
      </c>
      <c r="AI98" s="91">
        <f t="shared" si="61"/>
        <v>0</v>
      </c>
      <c r="AJ98" s="92">
        <f>IF(Επιχειρήσεις!$R102=1,1,0)</f>
        <v>0</v>
      </c>
      <c r="AK98" s="91">
        <f t="shared" si="62"/>
        <v>0</v>
      </c>
      <c r="AL98" s="90">
        <f>IF(Επιχειρήσεις!$M102=1,1,0)</f>
        <v>1</v>
      </c>
      <c r="AM98" s="91">
        <f t="shared" si="63"/>
        <v>12</v>
      </c>
      <c r="AN98" s="28"/>
      <c r="AO98" s="94">
        <f t="shared" si="64"/>
        <v>29</v>
      </c>
      <c r="AP98" s="166">
        <f t="shared" si="68"/>
        <v>7.8997548351947694E-3</v>
      </c>
      <c r="AS98" s="190">
        <f>+Επιχειρήσεις!U102</f>
        <v>4</v>
      </c>
      <c r="AT98" s="96">
        <f>+Επιχειρήσεις!V102</f>
        <v>1</v>
      </c>
      <c r="AU98" s="96">
        <f>+Επιχειρήσεις!W102</f>
        <v>0</v>
      </c>
      <c r="AV98" s="96">
        <f t="shared" si="69"/>
        <v>48</v>
      </c>
      <c r="AW98" s="96">
        <f t="shared" si="69"/>
        <v>48</v>
      </c>
      <c r="AX98" s="96">
        <f t="shared" si="69"/>
        <v>48</v>
      </c>
      <c r="AY98" s="96">
        <f>+AV98*Επιχειρήσεις!X102</f>
        <v>0</v>
      </c>
      <c r="AZ98" s="95">
        <f t="shared" si="70"/>
        <v>149</v>
      </c>
      <c r="BA98" s="191">
        <f t="shared" si="65"/>
        <v>5.0033579583613165E-3</v>
      </c>
      <c r="BD98" s="227">
        <f t="shared" si="71"/>
        <v>2.5587302199746461E-3</v>
      </c>
      <c r="BE98" s="144">
        <f>+ΥΠΟΛΟΓΙΣΜΟΙ!AP98</f>
        <v>7.8997548351947694E-3</v>
      </c>
      <c r="BF98" s="144">
        <f t="shared" si="72"/>
        <v>5.0033579583613165E-3</v>
      </c>
      <c r="BG98" s="144">
        <f t="shared" si="73"/>
        <v>5.1539476711769108E-3</v>
      </c>
      <c r="BH98" s="216">
        <f t="shared" si="74"/>
        <v>272.13</v>
      </c>
      <c r="BJ98" s="215">
        <f t="shared" si="75"/>
        <v>2.5587302199746461E-3</v>
      </c>
      <c r="BK98" s="144">
        <f t="shared" si="76"/>
        <v>7.8997548351947694E-3</v>
      </c>
      <c r="BL98" s="144">
        <f t="shared" si="77"/>
        <v>5.229242527584708E-3</v>
      </c>
      <c r="BM98" s="217">
        <f t="shared" si="78"/>
        <v>394.28</v>
      </c>
      <c r="BN98" s="144">
        <f t="shared" si="79"/>
        <v>5.0033579583613165E-3</v>
      </c>
      <c r="BO98" s="217">
        <f t="shared" si="80"/>
        <v>55.04</v>
      </c>
      <c r="BP98" s="216">
        <f t="shared" si="81"/>
        <v>449.32</v>
      </c>
      <c r="BR98" s="215">
        <f t="shared" si="82"/>
        <v>5.1539476711769108E-3</v>
      </c>
      <c r="BS98" s="216">
        <f t="shared" si="83"/>
        <v>115.45</v>
      </c>
      <c r="BU98" s="222">
        <f t="shared" si="84"/>
        <v>387.58</v>
      </c>
      <c r="BV98" s="228">
        <f t="shared" si="85"/>
        <v>564.77</v>
      </c>
    </row>
    <row r="99" spans="1:74" x14ac:dyDescent="0.25">
      <c r="A99" s="77">
        <v>88</v>
      </c>
      <c r="B99" s="78" t="str">
        <f>+Επιχειρήσεις!B103</f>
        <v>Α</v>
      </c>
      <c r="C99" s="79">
        <f>+Επιχειρήσεις!C103</f>
        <v>1</v>
      </c>
      <c r="D99" s="80" t="str">
        <f>+Επιχειρήσεις!D103</f>
        <v>ΕΠΑΓΓΕΛΜΑΤΙΑΣ</v>
      </c>
      <c r="F99" s="81">
        <f>+Επιχειρήσεις!F103</f>
        <v>2</v>
      </c>
      <c r="H99" s="82">
        <f>IF(Επιχειρήσεις!H103&gt;1,1,0)</f>
        <v>1</v>
      </c>
      <c r="J99" s="143">
        <f>+Επιχειρήσεις!H103</f>
        <v>250</v>
      </c>
      <c r="K99" s="83">
        <f t="shared" si="51"/>
        <v>1750</v>
      </c>
      <c r="L99" s="84">
        <f t="shared" si="52"/>
        <v>4.2620057047555217E-4</v>
      </c>
      <c r="N99" s="97">
        <f>+Επιχειρήσεις!I103</f>
        <v>0</v>
      </c>
      <c r="O99" s="86">
        <f t="shared" si="53"/>
        <v>0</v>
      </c>
      <c r="P99" s="87">
        <f t="shared" si="54"/>
        <v>0</v>
      </c>
      <c r="Q99" s="88">
        <f>IF(Επιχειρήσεις!J103=1,(K99*$Q$10),0)</f>
        <v>0</v>
      </c>
      <c r="R99" s="87">
        <f>IF(Επιχειρήσεις!K103=1,(K99*$R$10),0)</f>
        <v>350</v>
      </c>
      <c r="S99" s="89">
        <f t="shared" si="66"/>
        <v>350</v>
      </c>
      <c r="T99" s="144">
        <f t="shared" si="55"/>
        <v>1.9410659113886774E-4</v>
      </c>
      <c r="V99" s="145">
        <f t="shared" si="56"/>
        <v>2100</v>
      </c>
      <c r="W99" s="28"/>
      <c r="X99" s="180">
        <f t="shared" si="67"/>
        <v>3.5537919721870086E-4</v>
      </c>
      <c r="Z99" s="165">
        <f>IF(Επιχειρήσεις!$M103=1,1,0)</f>
        <v>1</v>
      </c>
      <c r="AA99" s="91">
        <f t="shared" si="57"/>
        <v>12</v>
      </c>
      <c r="AB99" s="92">
        <f>IF(Επιχειρήσεις!$N103=1,1,0)</f>
        <v>1</v>
      </c>
      <c r="AC99" s="91">
        <f t="shared" si="58"/>
        <v>0</v>
      </c>
      <c r="AD99" s="92">
        <f>IF(Επιχειρήσεις!$O103=1,1,0)</f>
        <v>0</v>
      </c>
      <c r="AE99" s="91">
        <f t="shared" si="59"/>
        <v>0</v>
      </c>
      <c r="AF99" s="92">
        <f>IF(Επιχειρήσεις!$P103=1,1,0)</f>
        <v>0</v>
      </c>
      <c r="AG99" s="91">
        <f t="shared" si="60"/>
        <v>0</v>
      </c>
      <c r="AH99" s="93">
        <f>IF(Επιχειρήσεις!$Q103=1,1,0)</f>
        <v>0</v>
      </c>
      <c r="AI99" s="91">
        <f t="shared" si="61"/>
        <v>0</v>
      </c>
      <c r="AJ99" s="92">
        <f>IF(Επιχειρήσεις!$R103=1,1,0)</f>
        <v>0</v>
      </c>
      <c r="AK99" s="91">
        <f t="shared" si="62"/>
        <v>0</v>
      </c>
      <c r="AL99" s="90">
        <f>IF(Επιχειρήσεις!$M103=1,1,0)</f>
        <v>1</v>
      </c>
      <c r="AM99" s="91">
        <f t="shared" si="63"/>
        <v>12</v>
      </c>
      <c r="AN99" s="28"/>
      <c r="AO99" s="94">
        <f t="shared" si="64"/>
        <v>28</v>
      </c>
      <c r="AP99" s="166">
        <f t="shared" si="68"/>
        <v>7.6273494960501223E-3</v>
      </c>
      <c r="AS99" s="190">
        <f>+Επιχειρήσεις!U103</f>
        <v>7</v>
      </c>
      <c r="AT99" s="96">
        <f>+Επιχειρήσεις!V103</f>
        <v>1</v>
      </c>
      <c r="AU99" s="96">
        <f>+Επιχειρήσεις!W103</f>
        <v>0</v>
      </c>
      <c r="AV99" s="96">
        <f t="shared" si="69"/>
        <v>84</v>
      </c>
      <c r="AW99" s="96">
        <f t="shared" si="69"/>
        <v>84</v>
      </c>
      <c r="AX99" s="96">
        <f t="shared" si="69"/>
        <v>84</v>
      </c>
      <c r="AY99" s="96">
        <f>+AV99*Επιχειρήσεις!X103</f>
        <v>0</v>
      </c>
      <c r="AZ99" s="95">
        <f t="shared" si="70"/>
        <v>260</v>
      </c>
      <c r="BA99" s="191">
        <f t="shared" si="65"/>
        <v>8.7306917394224318E-3</v>
      </c>
      <c r="BD99" s="227">
        <f t="shared" si="71"/>
        <v>3.5537919721870086E-4</v>
      </c>
      <c r="BE99" s="144">
        <f>+ΥΠΟΛΟΓΙΣΜΟΙ!AP99</f>
        <v>7.6273494960501223E-3</v>
      </c>
      <c r="BF99" s="144">
        <f t="shared" si="72"/>
        <v>8.7306917394224318E-3</v>
      </c>
      <c r="BG99" s="144">
        <f t="shared" si="73"/>
        <v>5.571140144230418E-3</v>
      </c>
      <c r="BH99" s="216">
        <f t="shared" si="74"/>
        <v>294.16000000000003</v>
      </c>
      <c r="BJ99" s="215">
        <f t="shared" si="75"/>
        <v>3.5537919721870086E-4</v>
      </c>
      <c r="BK99" s="144">
        <f t="shared" si="76"/>
        <v>7.6273494960501223E-3</v>
      </c>
      <c r="BL99" s="144">
        <f t="shared" si="77"/>
        <v>3.9913643466344111E-3</v>
      </c>
      <c r="BM99" s="217">
        <f t="shared" si="78"/>
        <v>300.95</v>
      </c>
      <c r="BN99" s="144">
        <f t="shared" si="79"/>
        <v>8.7306917394224318E-3</v>
      </c>
      <c r="BO99" s="217">
        <f t="shared" si="80"/>
        <v>96.04</v>
      </c>
      <c r="BP99" s="216">
        <f t="shared" si="81"/>
        <v>396.99</v>
      </c>
      <c r="BR99" s="215">
        <f t="shared" si="82"/>
        <v>5.571140144230418E-3</v>
      </c>
      <c r="BS99" s="216">
        <f t="shared" si="83"/>
        <v>124.79</v>
      </c>
      <c r="BU99" s="222">
        <f t="shared" si="84"/>
        <v>418.95000000000005</v>
      </c>
      <c r="BV99" s="228">
        <f t="shared" si="85"/>
        <v>521.78</v>
      </c>
    </row>
    <row r="100" spans="1:74" x14ac:dyDescent="0.25">
      <c r="A100" s="77">
        <v>89</v>
      </c>
      <c r="B100" s="78" t="str">
        <f>+Επιχειρήσεις!B104</f>
        <v>Α</v>
      </c>
      <c r="C100" s="79">
        <f>+Επιχειρήσεις!C104</f>
        <v>1</v>
      </c>
      <c r="D100" s="80" t="str">
        <f>+Επιχειρήσεις!D104</f>
        <v>ΕΠΑΓΓΕΛΜΑΤΙΑΣ</v>
      </c>
      <c r="F100" s="81">
        <f>+Επιχειρήσεις!F104</f>
        <v>1</v>
      </c>
      <c r="H100" s="82">
        <f>IF(Επιχειρήσεις!H104&gt;1,1,0)</f>
        <v>1</v>
      </c>
      <c r="J100" s="143">
        <f>+Επιχειρήσεις!H104</f>
        <v>800</v>
      </c>
      <c r="K100" s="83">
        <f t="shared" si="51"/>
        <v>1600</v>
      </c>
      <c r="L100" s="84">
        <f t="shared" si="52"/>
        <v>3.8966909300621914E-4</v>
      </c>
      <c r="N100" s="97">
        <f>+Επιχειρήσεις!I104</f>
        <v>1</v>
      </c>
      <c r="O100" s="86">
        <f t="shared" si="53"/>
        <v>0.3</v>
      </c>
      <c r="P100" s="87">
        <f t="shared" si="54"/>
        <v>480</v>
      </c>
      <c r="Q100" s="88">
        <f>IF(Επιχειρήσεις!J104=1,(K100*$Q$10),0)</f>
        <v>0</v>
      </c>
      <c r="R100" s="87">
        <f>IF(Επιχειρήσεις!K104=1,(K100*$R$10),0)</f>
        <v>0</v>
      </c>
      <c r="S100" s="89">
        <f t="shared" si="66"/>
        <v>480</v>
      </c>
      <c r="T100" s="144">
        <f t="shared" si="55"/>
        <v>2.6620332499044716E-4</v>
      </c>
      <c r="V100" s="145">
        <f t="shared" si="56"/>
        <v>2080</v>
      </c>
      <c r="W100" s="28"/>
      <c r="X100" s="180">
        <f t="shared" si="67"/>
        <v>3.5199463343566563E-4</v>
      </c>
      <c r="Z100" s="165">
        <f>IF(Επιχειρήσεις!$M104=1,1,0)</f>
        <v>0</v>
      </c>
      <c r="AA100" s="91">
        <f t="shared" si="57"/>
        <v>0</v>
      </c>
      <c r="AB100" s="92">
        <f>IF(Επιχειρήσεις!$N104=1,1,0)</f>
        <v>0</v>
      </c>
      <c r="AC100" s="91">
        <f t="shared" si="58"/>
        <v>0</v>
      </c>
      <c r="AD100" s="92">
        <f>IF(Επιχειρήσεις!$O104=1,1,0)</f>
        <v>0</v>
      </c>
      <c r="AE100" s="91">
        <f t="shared" si="59"/>
        <v>0</v>
      </c>
      <c r="AF100" s="92">
        <f>IF(Επιχειρήσεις!$P104=1,1,0)</f>
        <v>0</v>
      </c>
      <c r="AG100" s="91">
        <f t="shared" si="60"/>
        <v>0</v>
      </c>
      <c r="AH100" s="93">
        <f>IF(Επιχειρήσεις!$Q104=1,1,0)</f>
        <v>0</v>
      </c>
      <c r="AI100" s="91">
        <f t="shared" si="61"/>
        <v>0</v>
      </c>
      <c r="AJ100" s="92">
        <f>IF(Επιχειρήσεις!$R104=1,1,0)</f>
        <v>0</v>
      </c>
      <c r="AK100" s="91">
        <f t="shared" si="62"/>
        <v>0</v>
      </c>
      <c r="AL100" s="90">
        <f>IF(Επιχειρήσεις!$M104=1,1,0)</f>
        <v>0</v>
      </c>
      <c r="AM100" s="91">
        <f t="shared" si="63"/>
        <v>0</v>
      </c>
      <c r="AN100" s="28"/>
      <c r="AO100" s="94">
        <f t="shared" si="64"/>
        <v>1</v>
      </c>
      <c r="AP100" s="166">
        <f t="shared" si="68"/>
        <v>2.7240533914464724E-4</v>
      </c>
      <c r="AS100" s="190">
        <f>+Επιχειρήσεις!U104</f>
        <v>0</v>
      </c>
      <c r="AT100" s="96">
        <f>+Επιχειρήσεις!V104</f>
        <v>0</v>
      </c>
      <c r="AU100" s="96">
        <f>+Επιχειρήσεις!W104</f>
        <v>0</v>
      </c>
      <c r="AV100" s="96">
        <f t="shared" si="69"/>
        <v>0</v>
      </c>
      <c r="AW100" s="96">
        <f t="shared" si="69"/>
        <v>0</v>
      </c>
      <c r="AX100" s="96">
        <f t="shared" si="69"/>
        <v>0</v>
      </c>
      <c r="AY100" s="96">
        <f>+AV100*Επιχειρήσεις!X104</f>
        <v>0</v>
      </c>
      <c r="AZ100" s="95">
        <f t="shared" si="70"/>
        <v>0</v>
      </c>
      <c r="BA100" s="191">
        <f t="shared" si="65"/>
        <v>0</v>
      </c>
      <c r="BD100" s="227">
        <f t="shared" si="71"/>
        <v>3.5199463343566563E-4</v>
      </c>
      <c r="BE100" s="144">
        <f>+ΥΠΟΛΟΓΙΣΜΟΙ!AP100</f>
        <v>2.7240533914464724E-4</v>
      </c>
      <c r="BF100" s="144">
        <f t="shared" si="72"/>
        <v>0</v>
      </c>
      <c r="BG100" s="144">
        <f t="shared" si="73"/>
        <v>2.0813332419343761E-4</v>
      </c>
      <c r="BH100" s="216">
        <f t="shared" si="74"/>
        <v>10.99</v>
      </c>
      <c r="BJ100" s="215">
        <f t="shared" si="75"/>
        <v>3.5199463343566563E-4</v>
      </c>
      <c r="BK100" s="144">
        <f t="shared" si="76"/>
        <v>2.7240533914464724E-4</v>
      </c>
      <c r="BL100" s="144">
        <f t="shared" si="77"/>
        <v>3.1219998629015641E-4</v>
      </c>
      <c r="BM100" s="217">
        <f t="shared" si="78"/>
        <v>23.54</v>
      </c>
      <c r="BN100" s="144">
        <f t="shared" si="79"/>
        <v>0</v>
      </c>
      <c r="BO100" s="217">
        <f t="shared" si="80"/>
        <v>0</v>
      </c>
      <c r="BP100" s="216">
        <f t="shared" si="81"/>
        <v>23.54</v>
      </c>
      <c r="BR100" s="215">
        <f t="shared" si="82"/>
        <v>2.0813332419343761E-4</v>
      </c>
      <c r="BS100" s="216">
        <f t="shared" si="83"/>
        <v>4.66</v>
      </c>
      <c r="BU100" s="222">
        <f t="shared" si="84"/>
        <v>15.65</v>
      </c>
      <c r="BV100" s="228">
        <f t="shared" si="85"/>
        <v>28.2</v>
      </c>
    </row>
    <row r="101" spans="1:74" x14ac:dyDescent="0.25">
      <c r="A101" s="77">
        <v>90</v>
      </c>
      <c r="B101" s="78" t="str">
        <f>+Επιχειρήσεις!B105</f>
        <v>Α</v>
      </c>
      <c r="C101" s="79">
        <f>+Επιχειρήσεις!C105</f>
        <v>1</v>
      </c>
      <c r="D101" s="80" t="str">
        <f>+Επιχειρήσεις!D105</f>
        <v>ΕΠΑΓΓΕΛΜΑΤΙΑΣ</v>
      </c>
      <c r="F101" s="81">
        <f>+Επιχειρήσεις!F105</f>
        <v>1</v>
      </c>
      <c r="H101" s="82">
        <f>IF(Επιχειρήσεις!H105&gt;1,1,0)</f>
        <v>1</v>
      </c>
      <c r="J101" s="143">
        <f>+Επιχειρήσεις!H105</f>
        <v>400</v>
      </c>
      <c r="K101" s="83">
        <f t="shared" si="51"/>
        <v>800</v>
      </c>
      <c r="L101" s="84">
        <f t="shared" si="52"/>
        <v>1.9483454650310957E-4</v>
      </c>
      <c r="N101" s="97">
        <f>+Επιχειρήσεις!I105</f>
        <v>1</v>
      </c>
      <c r="O101" s="86">
        <f t="shared" si="53"/>
        <v>0.3</v>
      </c>
      <c r="P101" s="87">
        <f t="shared" si="54"/>
        <v>240</v>
      </c>
      <c r="Q101" s="88">
        <f>IF(Επιχειρήσεις!J105=1,(K101*$Q$10),0)</f>
        <v>0</v>
      </c>
      <c r="R101" s="87">
        <f>IF(Επιχειρήσεις!K105=1,(K101*$R$10),0)</f>
        <v>0</v>
      </c>
      <c r="S101" s="89">
        <f t="shared" si="66"/>
        <v>240</v>
      </c>
      <c r="T101" s="144">
        <f t="shared" si="55"/>
        <v>1.3310166249522358E-4</v>
      </c>
      <c r="V101" s="145">
        <f t="shared" si="56"/>
        <v>1040</v>
      </c>
      <c r="W101" s="28"/>
      <c r="X101" s="180">
        <f t="shared" si="67"/>
        <v>1.7599731671783282E-4</v>
      </c>
      <c r="Z101" s="165">
        <f>IF(Επιχειρήσεις!$M105=1,1,0)</f>
        <v>1</v>
      </c>
      <c r="AA101" s="91">
        <f t="shared" si="57"/>
        <v>4</v>
      </c>
      <c r="AB101" s="92">
        <f>IF(Επιχειρήσεις!$N105=1,1,0)</f>
        <v>0</v>
      </c>
      <c r="AC101" s="91">
        <f t="shared" si="58"/>
        <v>0</v>
      </c>
      <c r="AD101" s="92">
        <f>IF(Επιχειρήσεις!$O105=1,1,0)</f>
        <v>0</v>
      </c>
      <c r="AE101" s="91">
        <f t="shared" si="59"/>
        <v>0</v>
      </c>
      <c r="AF101" s="92">
        <f>IF(Επιχειρήσεις!$P105=1,1,0)</f>
        <v>1</v>
      </c>
      <c r="AG101" s="91">
        <f t="shared" si="60"/>
        <v>4</v>
      </c>
      <c r="AH101" s="93">
        <f>IF(Επιχειρήσεις!$Q105=1,1,0)</f>
        <v>0</v>
      </c>
      <c r="AI101" s="91">
        <f t="shared" si="61"/>
        <v>0</v>
      </c>
      <c r="AJ101" s="92">
        <f>IF(Επιχειρήσεις!$R105=1,1,0)</f>
        <v>0</v>
      </c>
      <c r="AK101" s="91">
        <f t="shared" si="62"/>
        <v>0</v>
      </c>
      <c r="AL101" s="90">
        <f>IF(Επιχειρήσεις!$M105=1,1,0)</f>
        <v>1</v>
      </c>
      <c r="AM101" s="91">
        <f t="shared" si="63"/>
        <v>4</v>
      </c>
      <c r="AN101" s="28"/>
      <c r="AO101" s="94">
        <f t="shared" si="64"/>
        <v>16</v>
      </c>
      <c r="AP101" s="166">
        <f t="shared" si="68"/>
        <v>4.3584854263143558E-3</v>
      </c>
      <c r="AS101" s="190">
        <f>+Επιχειρήσεις!U105</f>
        <v>10</v>
      </c>
      <c r="AT101" s="96">
        <f>+Επιχειρήσεις!V105</f>
        <v>0</v>
      </c>
      <c r="AU101" s="96">
        <f>+Επιχειρήσεις!W105</f>
        <v>1</v>
      </c>
      <c r="AV101" s="96">
        <f t="shared" si="69"/>
        <v>60</v>
      </c>
      <c r="AW101" s="96">
        <f t="shared" si="69"/>
        <v>60</v>
      </c>
      <c r="AX101" s="96">
        <f t="shared" si="69"/>
        <v>60</v>
      </c>
      <c r="AY101" s="96">
        <f>+AV101*Επιχειρήσεις!X105</f>
        <v>60</v>
      </c>
      <c r="AZ101" s="95">
        <f t="shared" si="70"/>
        <v>251</v>
      </c>
      <c r="BA101" s="191">
        <f t="shared" si="65"/>
        <v>8.4284754869039628E-3</v>
      </c>
      <c r="BD101" s="227">
        <f t="shared" si="71"/>
        <v>1.7599731671783282E-4</v>
      </c>
      <c r="BE101" s="144">
        <f>+ΥΠΟΛΟΓΙΣΜΟΙ!AP101</f>
        <v>4.3584854263143558E-3</v>
      </c>
      <c r="BF101" s="144">
        <f t="shared" si="72"/>
        <v>8.4284754869039628E-3</v>
      </c>
      <c r="BG101" s="144">
        <f t="shared" si="73"/>
        <v>4.3209860766453842E-3</v>
      </c>
      <c r="BH101" s="216">
        <f t="shared" si="74"/>
        <v>228.15</v>
      </c>
      <c r="BJ101" s="215">
        <f t="shared" si="75"/>
        <v>1.7599731671783282E-4</v>
      </c>
      <c r="BK101" s="144">
        <f t="shared" si="76"/>
        <v>4.3584854263143558E-3</v>
      </c>
      <c r="BL101" s="144">
        <f t="shared" si="77"/>
        <v>2.2672413715160945E-3</v>
      </c>
      <c r="BM101" s="217">
        <f t="shared" si="78"/>
        <v>170.95</v>
      </c>
      <c r="BN101" s="144">
        <f t="shared" si="79"/>
        <v>8.4284754869039628E-3</v>
      </c>
      <c r="BO101" s="217">
        <f t="shared" si="80"/>
        <v>92.71</v>
      </c>
      <c r="BP101" s="216">
        <f t="shared" si="81"/>
        <v>263.65999999999997</v>
      </c>
      <c r="BR101" s="215">
        <f t="shared" si="82"/>
        <v>4.3209860766453842E-3</v>
      </c>
      <c r="BS101" s="216">
        <f t="shared" si="83"/>
        <v>96.79</v>
      </c>
      <c r="BU101" s="222">
        <f t="shared" si="84"/>
        <v>324.94</v>
      </c>
      <c r="BV101" s="228">
        <f t="shared" si="85"/>
        <v>360.45</v>
      </c>
    </row>
    <row r="102" spans="1:74" x14ac:dyDescent="0.25">
      <c r="A102" s="77">
        <v>91</v>
      </c>
      <c r="B102" s="78" t="str">
        <f>+Επιχειρήσεις!B106</f>
        <v>Α</v>
      </c>
      <c r="C102" s="79">
        <f>+Επιχειρήσεις!C106</f>
        <v>1</v>
      </c>
      <c r="D102" s="80" t="str">
        <f>+Επιχειρήσεις!D106</f>
        <v>ΕΠΑΓΓΕΛΜΑΤΙΑΣ</v>
      </c>
      <c r="F102" s="81">
        <f>+Επιχειρήσεις!F106</f>
        <v>1</v>
      </c>
      <c r="H102" s="82">
        <f>IF(Επιχειρήσεις!H106&gt;1,1,0)</f>
        <v>1</v>
      </c>
      <c r="J102" s="143">
        <f>+Επιχειρήσεις!H106</f>
        <v>20</v>
      </c>
      <c r="K102" s="83">
        <f t="shared" si="51"/>
        <v>40</v>
      </c>
      <c r="L102" s="84">
        <f t="shared" si="52"/>
        <v>9.7417273251554782E-6</v>
      </c>
      <c r="N102" s="97">
        <f>+Επιχειρήσεις!I106</f>
        <v>0</v>
      </c>
      <c r="O102" s="86">
        <f t="shared" si="53"/>
        <v>0</v>
      </c>
      <c r="P102" s="87">
        <f t="shared" si="54"/>
        <v>0</v>
      </c>
      <c r="Q102" s="88">
        <f>IF(Επιχειρήσεις!J106=1,(K102*$Q$10),0)</f>
        <v>0</v>
      </c>
      <c r="R102" s="87">
        <f>IF(Επιχειρήσεις!K106=1,(K102*$R$10),0)</f>
        <v>0</v>
      </c>
      <c r="S102" s="89">
        <f t="shared" si="66"/>
        <v>0</v>
      </c>
      <c r="T102" s="144">
        <f t="shared" si="55"/>
        <v>0</v>
      </c>
      <c r="V102" s="145">
        <f t="shared" si="56"/>
        <v>40</v>
      </c>
      <c r="W102" s="28"/>
      <c r="X102" s="180">
        <f t="shared" si="67"/>
        <v>6.769127566070493E-6</v>
      </c>
      <c r="Z102" s="165">
        <f>IF(Επιχειρήσεις!$M106=1,1,0)</f>
        <v>1</v>
      </c>
      <c r="AA102" s="91">
        <f t="shared" si="57"/>
        <v>4</v>
      </c>
      <c r="AB102" s="92">
        <f>IF(Επιχειρήσεις!$N106=1,1,0)</f>
        <v>0</v>
      </c>
      <c r="AC102" s="91">
        <f t="shared" si="58"/>
        <v>0</v>
      </c>
      <c r="AD102" s="92">
        <f>IF(Επιχειρήσεις!$O106=1,1,0)</f>
        <v>0</v>
      </c>
      <c r="AE102" s="91">
        <f t="shared" si="59"/>
        <v>0</v>
      </c>
      <c r="AF102" s="92">
        <f>IF(Επιχειρήσεις!$P106=1,1,0)</f>
        <v>1</v>
      </c>
      <c r="AG102" s="91">
        <f t="shared" si="60"/>
        <v>4</v>
      </c>
      <c r="AH102" s="93">
        <f>IF(Επιχειρήσεις!$Q106=1,1,0)</f>
        <v>0</v>
      </c>
      <c r="AI102" s="91">
        <f t="shared" si="61"/>
        <v>0</v>
      </c>
      <c r="AJ102" s="92">
        <f>IF(Επιχειρήσεις!$R106=1,1,0)</f>
        <v>0</v>
      </c>
      <c r="AK102" s="91">
        <f t="shared" si="62"/>
        <v>0</v>
      </c>
      <c r="AL102" s="90">
        <f>IF(Επιχειρήσεις!$M106=1,1,0)</f>
        <v>1</v>
      </c>
      <c r="AM102" s="91">
        <f t="shared" si="63"/>
        <v>4</v>
      </c>
      <c r="AN102" s="28"/>
      <c r="AO102" s="94">
        <f t="shared" si="64"/>
        <v>16</v>
      </c>
      <c r="AP102" s="166">
        <f t="shared" si="68"/>
        <v>4.3584854263143558E-3</v>
      </c>
      <c r="AS102" s="190">
        <f>+Επιχειρήσεις!U106</f>
        <v>8</v>
      </c>
      <c r="AT102" s="96">
        <f>+Επιχειρήσεις!V106</f>
        <v>0</v>
      </c>
      <c r="AU102" s="96">
        <f>+Επιχειρήσεις!W106</f>
        <v>1</v>
      </c>
      <c r="AV102" s="96">
        <f t="shared" si="69"/>
        <v>48</v>
      </c>
      <c r="AW102" s="96">
        <f t="shared" si="69"/>
        <v>48</v>
      </c>
      <c r="AX102" s="96">
        <f t="shared" si="69"/>
        <v>48</v>
      </c>
      <c r="AY102" s="96">
        <f>+AV102*Επιχειρήσεις!X106</f>
        <v>48</v>
      </c>
      <c r="AZ102" s="95">
        <f t="shared" si="70"/>
        <v>201</v>
      </c>
      <c r="BA102" s="191">
        <f t="shared" si="65"/>
        <v>6.7494963062458028E-3</v>
      </c>
      <c r="BD102" s="227">
        <f t="shared" si="71"/>
        <v>6.769127566070493E-6</v>
      </c>
      <c r="BE102" s="144">
        <f>+ΥΠΟΛΟΓΙΣΜΟΙ!AP102</f>
        <v>4.3584854263143558E-3</v>
      </c>
      <c r="BF102" s="144">
        <f t="shared" si="72"/>
        <v>6.7494963062458028E-3</v>
      </c>
      <c r="BG102" s="144">
        <f t="shared" si="73"/>
        <v>3.7049169533754102E-3</v>
      </c>
      <c r="BH102" s="216">
        <f t="shared" si="74"/>
        <v>195.62</v>
      </c>
      <c r="BJ102" s="215">
        <f t="shared" si="75"/>
        <v>6.769127566070493E-6</v>
      </c>
      <c r="BK102" s="144">
        <f t="shared" si="76"/>
        <v>4.3584854263143558E-3</v>
      </c>
      <c r="BL102" s="144">
        <f t="shared" si="77"/>
        <v>2.1826272769402133E-3</v>
      </c>
      <c r="BM102" s="217">
        <f t="shared" si="78"/>
        <v>164.57</v>
      </c>
      <c r="BN102" s="144">
        <f t="shared" si="79"/>
        <v>6.7494963062458028E-3</v>
      </c>
      <c r="BO102" s="217">
        <f t="shared" si="80"/>
        <v>74.239999999999995</v>
      </c>
      <c r="BP102" s="216">
        <f t="shared" si="81"/>
        <v>238.81</v>
      </c>
      <c r="BR102" s="215">
        <f t="shared" si="82"/>
        <v>3.7049169533754102E-3</v>
      </c>
      <c r="BS102" s="216">
        <f t="shared" si="83"/>
        <v>82.99</v>
      </c>
      <c r="BU102" s="222">
        <f t="shared" si="84"/>
        <v>278.61</v>
      </c>
      <c r="BV102" s="228">
        <f t="shared" si="85"/>
        <v>321.8</v>
      </c>
    </row>
    <row r="103" spans="1:74" x14ac:dyDescent="0.25">
      <c r="A103" s="77">
        <v>92</v>
      </c>
      <c r="B103" s="78" t="str">
        <f>+Επιχειρήσεις!B107</f>
        <v>Α</v>
      </c>
      <c r="C103" s="79">
        <f>+Επιχειρήσεις!C107</f>
        <v>1</v>
      </c>
      <c r="D103" s="80" t="str">
        <f>+Επιχειρήσεις!D107</f>
        <v>ΕΠΑΓΓΕΛΜΑΤΙΑΣ</v>
      </c>
      <c r="F103" s="81">
        <f>+Επιχειρήσεις!F107</f>
        <v>1</v>
      </c>
      <c r="H103" s="82">
        <f>IF(Επιχειρήσεις!H107&gt;1,1,0)</f>
        <v>1</v>
      </c>
      <c r="J103" s="143">
        <f>+Επιχειρήσεις!H107</f>
        <v>15000</v>
      </c>
      <c r="K103" s="83">
        <f t="shared" si="51"/>
        <v>30000</v>
      </c>
      <c r="L103" s="84">
        <f t="shared" si="52"/>
        <v>7.3062954938666082E-3</v>
      </c>
      <c r="N103" s="97">
        <f>+Επιχειρήσεις!I107</f>
        <v>0</v>
      </c>
      <c r="O103" s="86">
        <f t="shared" si="53"/>
        <v>0</v>
      </c>
      <c r="P103" s="87">
        <f t="shared" si="54"/>
        <v>0</v>
      </c>
      <c r="Q103" s="88">
        <f>IF(Επιχειρήσεις!J107=1,(K103*$Q$10),0)</f>
        <v>0</v>
      </c>
      <c r="R103" s="87">
        <f>IF(Επιχειρήσεις!K107=1,(K103*$R$10),0)</f>
        <v>0</v>
      </c>
      <c r="S103" s="89">
        <f t="shared" si="66"/>
        <v>0</v>
      </c>
      <c r="T103" s="144">
        <f t="shared" si="55"/>
        <v>0</v>
      </c>
      <c r="V103" s="145">
        <f t="shared" si="56"/>
        <v>30000</v>
      </c>
      <c r="W103" s="28"/>
      <c r="X103" s="180">
        <f t="shared" si="67"/>
        <v>5.0768456745528693E-3</v>
      </c>
      <c r="Z103" s="165">
        <f>IF(Επιχειρήσεις!$M107=1,1,0)</f>
        <v>1</v>
      </c>
      <c r="AA103" s="91">
        <f t="shared" si="57"/>
        <v>4</v>
      </c>
      <c r="AB103" s="92">
        <f>IF(Επιχειρήσεις!$N107=1,1,0)</f>
        <v>0</v>
      </c>
      <c r="AC103" s="91">
        <f t="shared" si="58"/>
        <v>0</v>
      </c>
      <c r="AD103" s="92">
        <f>IF(Επιχειρήσεις!$O107=1,1,0)</f>
        <v>0</v>
      </c>
      <c r="AE103" s="91">
        <f t="shared" si="59"/>
        <v>0</v>
      </c>
      <c r="AF103" s="92">
        <f>IF(Επιχειρήσεις!$P107=1,1,0)</f>
        <v>0</v>
      </c>
      <c r="AG103" s="91">
        <f t="shared" si="60"/>
        <v>0</v>
      </c>
      <c r="AH103" s="93">
        <f>IF(Επιχειρήσεις!$Q107=1,1,0)</f>
        <v>1</v>
      </c>
      <c r="AI103" s="91">
        <f t="shared" si="61"/>
        <v>12</v>
      </c>
      <c r="AJ103" s="92">
        <f>IF(Επιχειρήσεις!$R107=1,1,0)</f>
        <v>0</v>
      </c>
      <c r="AK103" s="91">
        <f t="shared" si="62"/>
        <v>0</v>
      </c>
      <c r="AL103" s="90">
        <f>IF(Επιχειρήσεις!$M107=1,1,0)</f>
        <v>1</v>
      </c>
      <c r="AM103" s="91">
        <f t="shared" si="63"/>
        <v>4</v>
      </c>
      <c r="AN103" s="28"/>
      <c r="AO103" s="94">
        <f t="shared" si="64"/>
        <v>24</v>
      </c>
      <c r="AP103" s="166">
        <f t="shared" si="68"/>
        <v>6.5377281394715337E-3</v>
      </c>
      <c r="AS103" s="190">
        <f>+Επιχειρήσεις!U107</f>
        <v>9</v>
      </c>
      <c r="AT103" s="96">
        <f>+Επιχειρήσεις!V107</f>
        <v>1</v>
      </c>
      <c r="AU103" s="96">
        <f>+Επιχειρήσεις!W107</f>
        <v>0</v>
      </c>
      <c r="AV103" s="96">
        <f t="shared" si="69"/>
        <v>108</v>
      </c>
      <c r="AW103" s="96">
        <f t="shared" si="69"/>
        <v>108</v>
      </c>
      <c r="AX103" s="96">
        <f t="shared" si="69"/>
        <v>108</v>
      </c>
      <c r="AY103" s="96">
        <f>+AV103*Επιχειρήσεις!X107</f>
        <v>0</v>
      </c>
      <c r="AZ103" s="95">
        <f t="shared" si="70"/>
        <v>334</v>
      </c>
      <c r="BA103" s="191">
        <f t="shared" si="65"/>
        <v>1.1215580926796507E-2</v>
      </c>
      <c r="BD103" s="227">
        <f t="shared" si="71"/>
        <v>5.0768456745528693E-3</v>
      </c>
      <c r="BE103" s="144">
        <f>+ΥΠΟΛΟΓΙΣΜΟΙ!AP103</f>
        <v>6.5377281394715337E-3</v>
      </c>
      <c r="BF103" s="144">
        <f t="shared" si="72"/>
        <v>1.1215580926796507E-2</v>
      </c>
      <c r="BG103" s="144">
        <f t="shared" si="73"/>
        <v>7.6100515802736369E-3</v>
      </c>
      <c r="BH103" s="216">
        <f t="shared" si="74"/>
        <v>401.81</v>
      </c>
      <c r="BJ103" s="215">
        <f t="shared" si="75"/>
        <v>5.0768456745528693E-3</v>
      </c>
      <c r="BK103" s="144">
        <f t="shared" si="76"/>
        <v>6.5377281394715337E-3</v>
      </c>
      <c r="BL103" s="144">
        <f t="shared" si="77"/>
        <v>5.8072869070122015E-3</v>
      </c>
      <c r="BM103" s="217">
        <f t="shared" si="78"/>
        <v>437.87</v>
      </c>
      <c r="BN103" s="144">
        <f t="shared" si="79"/>
        <v>1.1215580926796507E-2</v>
      </c>
      <c r="BO103" s="217">
        <f t="shared" si="80"/>
        <v>123.37</v>
      </c>
      <c r="BP103" s="216">
        <f t="shared" si="81"/>
        <v>561.24</v>
      </c>
      <c r="BR103" s="215">
        <f t="shared" si="82"/>
        <v>7.6100515802736369E-3</v>
      </c>
      <c r="BS103" s="216">
        <f t="shared" si="83"/>
        <v>170.47</v>
      </c>
      <c r="BU103" s="222">
        <f t="shared" si="84"/>
        <v>572.28</v>
      </c>
      <c r="BV103" s="228">
        <f t="shared" si="85"/>
        <v>731.71</v>
      </c>
    </row>
    <row r="104" spans="1:74" x14ac:dyDescent="0.25">
      <c r="A104" s="77">
        <v>93</v>
      </c>
      <c r="B104" s="78" t="str">
        <f>+Επιχειρήσεις!B108</f>
        <v>Α</v>
      </c>
      <c r="C104" s="79">
        <f>+Επιχειρήσεις!C108</f>
        <v>1</v>
      </c>
      <c r="D104" s="80" t="str">
        <f>+Επιχειρήσεις!D108</f>
        <v>ΕΠΑΓΓΕΛΜΑΤΙΑΣ</v>
      </c>
      <c r="F104" s="81">
        <f>+Επιχειρήσεις!F108</f>
        <v>2</v>
      </c>
      <c r="H104" s="82">
        <f>IF(Επιχειρήσεις!H108&gt;1,1,0)</f>
        <v>1</v>
      </c>
      <c r="J104" s="143">
        <f>+Επιχειρήσεις!H108</f>
        <v>65000</v>
      </c>
      <c r="K104" s="83">
        <f t="shared" si="51"/>
        <v>455000</v>
      </c>
      <c r="L104" s="84">
        <f t="shared" si="52"/>
        <v>0.11081214832364356</v>
      </c>
      <c r="N104" s="97">
        <f>+Επιχειρήσεις!I108</f>
        <v>1</v>
      </c>
      <c r="O104" s="86">
        <f t="shared" si="53"/>
        <v>0.3</v>
      </c>
      <c r="P104" s="87">
        <f t="shared" si="54"/>
        <v>136500</v>
      </c>
      <c r="Q104" s="88">
        <f>IF(Επιχειρήσεις!J108=1,(K104*$Q$10),0)</f>
        <v>0</v>
      </c>
      <c r="R104" s="87">
        <f>IF(Επιχειρήσεις!K108=1,(K104*$R$10),0)</f>
        <v>91000</v>
      </c>
      <c r="S104" s="89">
        <f t="shared" si="66"/>
        <v>227500</v>
      </c>
      <c r="T104" s="144">
        <f t="shared" si="55"/>
        <v>0.12616928424026402</v>
      </c>
      <c r="V104" s="145">
        <f t="shared" si="56"/>
        <v>682500</v>
      </c>
      <c r="W104" s="28"/>
      <c r="X104" s="180">
        <f t="shared" si="67"/>
        <v>0.11549823909607779</v>
      </c>
      <c r="Z104" s="165">
        <f>IF(Επιχειρήσεις!$M108=1,1,0)</f>
        <v>1</v>
      </c>
      <c r="AA104" s="91">
        <f t="shared" si="57"/>
        <v>12</v>
      </c>
      <c r="AB104" s="92">
        <f>IF(Επιχειρήσεις!$N108=1,1,0)</f>
        <v>0</v>
      </c>
      <c r="AC104" s="91">
        <f t="shared" si="58"/>
        <v>0</v>
      </c>
      <c r="AD104" s="92">
        <f>IF(Επιχειρήσεις!$O108=1,1,0)</f>
        <v>0</v>
      </c>
      <c r="AE104" s="91">
        <f t="shared" si="59"/>
        <v>0</v>
      </c>
      <c r="AF104" s="92">
        <f>IF(Επιχειρήσεις!$P108=1,1,0)</f>
        <v>0</v>
      </c>
      <c r="AG104" s="91">
        <f t="shared" si="60"/>
        <v>0</v>
      </c>
      <c r="AH104" s="93">
        <f>IF(Επιχειρήσεις!$Q108=1,1,0)</f>
        <v>1</v>
      </c>
      <c r="AI104" s="91">
        <f t="shared" si="61"/>
        <v>0</v>
      </c>
      <c r="AJ104" s="92">
        <f>IF(Επιχειρήσεις!$R108=1,1,0)</f>
        <v>0</v>
      </c>
      <c r="AK104" s="91">
        <f t="shared" si="62"/>
        <v>0</v>
      </c>
      <c r="AL104" s="90">
        <f>IF(Επιχειρήσεις!$M108=1,1,0)</f>
        <v>1</v>
      </c>
      <c r="AM104" s="91">
        <f t="shared" si="63"/>
        <v>12</v>
      </c>
      <c r="AN104" s="28"/>
      <c r="AO104" s="94">
        <f t="shared" si="64"/>
        <v>28</v>
      </c>
      <c r="AP104" s="166">
        <f t="shared" si="68"/>
        <v>7.6273494960501223E-3</v>
      </c>
      <c r="AS104" s="190">
        <f>+Επιχειρήσεις!U108</f>
        <v>15</v>
      </c>
      <c r="AT104" s="96">
        <f>+Επιχειρήσεις!V108</f>
        <v>1</v>
      </c>
      <c r="AU104" s="96">
        <f>+Επιχειρήσεις!W108</f>
        <v>0</v>
      </c>
      <c r="AV104" s="96">
        <f t="shared" si="69"/>
        <v>180</v>
      </c>
      <c r="AW104" s="96">
        <f t="shared" si="69"/>
        <v>180</v>
      </c>
      <c r="AX104" s="96">
        <f t="shared" si="69"/>
        <v>180</v>
      </c>
      <c r="AY104" s="96">
        <f>+AV104*Επιχειρήσεις!X108</f>
        <v>0</v>
      </c>
      <c r="AZ104" s="95">
        <f t="shared" si="70"/>
        <v>556</v>
      </c>
      <c r="BA104" s="191">
        <f t="shared" si="65"/>
        <v>1.8670248488918736E-2</v>
      </c>
      <c r="BD104" s="227">
        <f t="shared" si="71"/>
        <v>0.11549823909607779</v>
      </c>
      <c r="BE104" s="144">
        <f>+ΥΠΟΛΟΓΙΣΜΟΙ!AP104</f>
        <v>7.6273494960501223E-3</v>
      </c>
      <c r="BF104" s="144">
        <f t="shared" si="72"/>
        <v>1.8670248488918736E-2</v>
      </c>
      <c r="BG104" s="144">
        <f t="shared" si="73"/>
        <v>4.726527902701555E-2</v>
      </c>
      <c r="BH104" s="216">
        <f t="shared" si="74"/>
        <v>2495.61</v>
      </c>
      <c r="BJ104" s="215">
        <f t="shared" si="75"/>
        <v>0.11549823909607779</v>
      </c>
      <c r="BK104" s="144">
        <f t="shared" si="76"/>
        <v>7.6273494960501223E-3</v>
      </c>
      <c r="BL104" s="144">
        <f t="shared" si="77"/>
        <v>6.1562794296063955E-2</v>
      </c>
      <c r="BM104" s="217">
        <f t="shared" si="78"/>
        <v>4641.83</v>
      </c>
      <c r="BN104" s="144">
        <f t="shared" si="79"/>
        <v>1.8670248488918736E-2</v>
      </c>
      <c r="BO104" s="217">
        <f t="shared" si="80"/>
        <v>205.37</v>
      </c>
      <c r="BP104" s="216">
        <f t="shared" si="81"/>
        <v>4847.2</v>
      </c>
      <c r="BR104" s="215">
        <f t="shared" si="82"/>
        <v>4.726527902701555E-2</v>
      </c>
      <c r="BS104" s="216">
        <f t="shared" si="83"/>
        <v>1058.74</v>
      </c>
      <c r="BU104" s="222">
        <f t="shared" si="84"/>
        <v>3554.3500000000004</v>
      </c>
      <c r="BV104" s="228">
        <f t="shared" si="85"/>
        <v>5905.94</v>
      </c>
    </row>
    <row r="105" spans="1:74" x14ac:dyDescent="0.25">
      <c r="A105" s="77">
        <v>94</v>
      </c>
      <c r="B105" s="78" t="str">
        <f>+Επιχειρήσεις!B109</f>
        <v>Α</v>
      </c>
      <c r="C105" s="79">
        <f>+Επιχειρήσεις!C109</f>
        <v>1</v>
      </c>
      <c r="D105" s="80" t="str">
        <f>+Επιχειρήσεις!D109</f>
        <v>ΕΠΑΓΓΕΛΜΑΤΙΑΣ</v>
      </c>
      <c r="F105" s="81">
        <f>+Επιχειρήσεις!F109</f>
        <v>2</v>
      </c>
      <c r="H105" s="82">
        <f>IF(Επιχειρήσεις!H109&gt;1,1,0)</f>
        <v>1</v>
      </c>
      <c r="J105" s="143">
        <f>+Επιχειρήσεις!H109</f>
        <v>6000</v>
      </c>
      <c r="K105" s="83">
        <f t="shared" si="51"/>
        <v>42000</v>
      </c>
      <c r="L105" s="84">
        <f t="shared" si="52"/>
        <v>1.0228813691413251E-2</v>
      </c>
      <c r="N105" s="97">
        <f>+Επιχειρήσεις!I109</f>
        <v>1</v>
      </c>
      <c r="O105" s="86">
        <f t="shared" si="53"/>
        <v>0.3</v>
      </c>
      <c r="P105" s="87">
        <f t="shared" si="54"/>
        <v>12600</v>
      </c>
      <c r="Q105" s="88">
        <f>IF(Επιχειρήσεις!J109=1,(K105*$Q$10),0)</f>
        <v>8400</v>
      </c>
      <c r="R105" s="87">
        <f>IF(Επιχειρήσεις!K109=1,(K105*$R$10),0)</f>
        <v>8400</v>
      </c>
      <c r="S105" s="89">
        <f t="shared" si="66"/>
        <v>29400</v>
      </c>
      <c r="T105" s="144">
        <f t="shared" si="55"/>
        <v>1.6304953655664891E-2</v>
      </c>
      <c r="V105" s="145">
        <f t="shared" si="56"/>
        <v>71400</v>
      </c>
      <c r="W105" s="28"/>
      <c r="X105" s="180">
        <f t="shared" si="67"/>
        <v>1.2082892705435829E-2</v>
      </c>
      <c r="Z105" s="165">
        <f>IF(Επιχειρήσεις!$M109=1,1,0)</f>
        <v>1</v>
      </c>
      <c r="AA105" s="91">
        <f t="shared" si="57"/>
        <v>12</v>
      </c>
      <c r="AB105" s="92">
        <f>IF(Επιχειρήσεις!$N109=1,1,0)</f>
        <v>0</v>
      </c>
      <c r="AC105" s="91">
        <f t="shared" si="58"/>
        <v>0</v>
      </c>
      <c r="AD105" s="92">
        <f>IF(Επιχειρήσεις!$O109=1,1,0)</f>
        <v>0</v>
      </c>
      <c r="AE105" s="91">
        <f t="shared" si="59"/>
        <v>0</v>
      </c>
      <c r="AF105" s="92">
        <f>IF(Επιχειρήσεις!$P109=1,1,0)</f>
        <v>0</v>
      </c>
      <c r="AG105" s="91">
        <f t="shared" si="60"/>
        <v>0</v>
      </c>
      <c r="AH105" s="93">
        <f>IF(Επιχειρήσεις!$Q109=1,1,0)</f>
        <v>1</v>
      </c>
      <c r="AI105" s="91">
        <f t="shared" si="61"/>
        <v>0</v>
      </c>
      <c r="AJ105" s="92">
        <f>IF(Επιχειρήσεις!$R109=1,1,0)</f>
        <v>0</v>
      </c>
      <c r="AK105" s="91">
        <f t="shared" si="62"/>
        <v>0</v>
      </c>
      <c r="AL105" s="90">
        <f>IF(Επιχειρήσεις!$M109=1,1,0)</f>
        <v>1</v>
      </c>
      <c r="AM105" s="91">
        <f t="shared" si="63"/>
        <v>12</v>
      </c>
      <c r="AN105" s="28"/>
      <c r="AO105" s="94">
        <f t="shared" si="64"/>
        <v>28</v>
      </c>
      <c r="AP105" s="166">
        <f t="shared" si="68"/>
        <v>7.6273494960501223E-3</v>
      </c>
      <c r="AS105" s="190">
        <f>+Επιχειρήσεις!U109</f>
        <v>2</v>
      </c>
      <c r="AT105" s="96">
        <f>+Επιχειρήσεις!V109</f>
        <v>1</v>
      </c>
      <c r="AU105" s="96">
        <f>+Επιχειρήσεις!W109</f>
        <v>0</v>
      </c>
      <c r="AV105" s="96">
        <f t="shared" si="69"/>
        <v>24</v>
      </c>
      <c r="AW105" s="96">
        <f t="shared" si="69"/>
        <v>24</v>
      </c>
      <c r="AX105" s="96">
        <f t="shared" si="69"/>
        <v>24</v>
      </c>
      <c r="AY105" s="96">
        <f>+AV105*Επιχειρήσεις!X109</f>
        <v>0</v>
      </c>
      <c r="AZ105" s="95">
        <f t="shared" si="70"/>
        <v>75</v>
      </c>
      <c r="BA105" s="191">
        <f t="shared" si="65"/>
        <v>2.5184687709872396E-3</v>
      </c>
      <c r="BD105" s="227">
        <f t="shared" si="71"/>
        <v>1.2082892705435829E-2</v>
      </c>
      <c r="BE105" s="144">
        <f>+ΥΠΟΛΟΓΙΣΜΟΙ!AP105</f>
        <v>7.6273494960501223E-3</v>
      </c>
      <c r="BF105" s="144">
        <f t="shared" si="72"/>
        <v>2.5184687709872396E-3</v>
      </c>
      <c r="BG105" s="144">
        <f t="shared" si="73"/>
        <v>7.40957032415773E-3</v>
      </c>
      <c r="BH105" s="216">
        <f t="shared" si="74"/>
        <v>391.23</v>
      </c>
      <c r="BJ105" s="215">
        <f t="shared" si="75"/>
        <v>1.2082892705435829E-2</v>
      </c>
      <c r="BK105" s="144">
        <f t="shared" si="76"/>
        <v>7.6273494960501223E-3</v>
      </c>
      <c r="BL105" s="144">
        <f t="shared" si="77"/>
        <v>9.8551211007429761E-3</v>
      </c>
      <c r="BM105" s="217">
        <f t="shared" si="78"/>
        <v>743.08</v>
      </c>
      <c r="BN105" s="144">
        <f t="shared" si="79"/>
        <v>2.5184687709872396E-3</v>
      </c>
      <c r="BO105" s="217">
        <f t="shared" si="80"/>
        <v>27.7</v>
      </c>
      <c r="BP105" s="216">
        <f t="shared" si="81"/>
        <v>770.78000000000009</v>
      </c>
      <c r="BR105" s="215">
        <f t="shared" si="82"/>
        <v>7.40957032415773E-3</v>
      </c>
      <c r="BS105" s="216">
        <f t="shared" si="83"/>
        <v>165.97</v>
      </c>
      <c r="BU105" s="222">
        <f t="shared" si="84"/>
        <v>557.20000000000005</v>
      </c>
      <c r="BV105" s="228">
        <f t="shared" si="85"/>
        <v>936.75000000000011</v>
      </c>
    </row>
    <row r="106" spans="1:74" x14ac:dyDescent="0.25">
      <c r="A106" s="77">
        <v>95</v>
      </c>
      <c r="B106" s="78" t="str">
        <f>+Επιχειρήσεις!B110</f>
        <v>Α</v>
      </c>
      <c r="C106" s="79">
        <f>+Επιχειρήσεις!C110</f>
        <v>1</v>
      </c>
      <c r="D106" s="80" t="str">
        <f>+Επιχειρήσεις!D110</f>
        <v>ΕΠΑΓΓΕΛΜΑΤΙΑΣ</v>
      </c>
      <c r="F106" s="81">
        <f>+Επιχειρήσεις!F110</f>
        <v>1</v>
      </c>
      <c r="H106" s="82">
        <f>IF(Επιχειρήσεις!H110&gt;1,1,0)</f>
        <v>1</v>
      </c>
      <c r="J106" s="143">
        <f>+Επιχειρήσεις!H110</f>
        <v>400</v>
      </c>
      <c r="K106" s="83">
        <f t="shared" si="51"/>
        <v>800</v>
      </c>
      <c r="L106" s="84">
        <f t="shared" si="52"/>
        <v>1.9483454650310957E-4</v>
      </c>
      <c r="N106" s="97">
        <f>+Επιχειρήσεις!I110</f>
        <v>1</v>
      </c>
      <c r="O106" s="86">
        <f t="shared" si="53"/>
        <v>0.3</v>
      </c>
      <c r="P106" s="87">
        <f t="shared" si="54"/>
        <v>240</v>
      </c>
      <c r="Q106" s="88">
        <f>IF(Επιχειρήσεις!J110=1,(K106*$Q$10),0)</f>
        <v>0</v>
      </c>
      <c r="R106" s="87">
        <f>IF(Επιχειρήσεις!K110=1,(K106*$R$10),0)</f>
        <v>160</v>
      </c>
      <c r="S106" s="89">
        <f t="shared" si="66"/>
        <v>400</v>
      </c>
      <c r="T106" s="144">
        <f t="shared" si="55"/>
        <v>2.2183610415870599E-4</v>
      </c>
      <c r="V106" s="145">
        <f t="shared" si="56"/>
        <v>1200</v>
      </c>
      <c r="W106" s="28"/>
      <c r="X106" s="180">
        <f t="shared" si="67"/>
        <v>2.0307382698211477E-4</v>
      </c>
      <c r="Z106" s="165">
        <f>IF(Επιχειρήσεις!$M110=1,1,0)</f>
        <v>1</v>
      </c>
      <c r="AA106" s="91">
        <f t="shared" si="57"/>
        <v>4</v>
      </c>
      <c r="AB106" s="92">
        <f>IF(Επιχειρήσεις!$N110=1,1,0)</f>
        <v>0</v>
      </c>
      <c r="AC106" s="91">
        <f t="shared" si="58"/>
        <v>0</v>
      </c>
      <c r="AD106" s="92">
        <f>IF(Επιχειρήσεις!$O110=1,1,0)</f>
        <v>0</v>
      </c>
      <c r="AE106" s="91">
        <f t="shared" si="59"/>
        <v>0</v>
      </c>
      <c r="AF106" s="92">
        <f>IF(Επιχειρήσεις!$P110=1,1,0)</f>
        <v>0</v>
      </c>
      <c r="AG106" s="91">
        <f t="shared" si="60"/>
        <v>0</v>
      </c>
      <c r="AH106" s="93">
        <f>IF(Επιχειρήσεις!$Q110=1,1,0)</f>
        <v>1</v>
      </c>
      <c r="AI106" s="91">
        <f t="shared" si="61"/>
        <v>12</v>
      </c>
      <c r="AJ106" s="92">
        <f>IF(Επιχειρήσεις!$R110=1,1,0)</f>
        <v>0</v>
      </c>
      <c r="AK106" s="91">
        <f t="shared" si="62"/>
        <v>0</v>
      </c>
      <c r="AL106" s="90">
        <f>IF(Επιχειρήσεις!$M110=1,1,0)</f>
        <v>1</v>
      </c>
      <c r="AM106" s="91">
        <f t="shared" si="63"/>
        <v>4</v>
      </c>
      <c r="AN106" s="28"/>
      <c r="AO106" s="94">
        <f t="shared" si="64"/>
        <v>24</v>
      </c>
      <c r="AP106" s="166">
        <f t="shared" si="68"/>
        <v>6.5377281394715337E-3</v>
      </c>
      <c r="AS106" s="190">
        <f>+Επιχειρήσεις!U110</f>
        <v>1</v>
      </c>
      <c r="AT106" s="96">
        <f>+Επιχειρήσεις!V110</f>
        <v>1</v>
      </c>
      <c r="AU106" s="96">
        <f>+Επιχειρήσεις!W110</f>
        <v>0</v>
      </c>
      <c r="AV106" s="96">
        <f t="shared" si="69"/>
        <v>12</v>
      </c>
      <c r="AW106" s="96">
        <f t="shared" si="69"/>
        <v>12</v>
      </c>
      <c r="AX106" s="96">
        <f t="shared" si="69"/>
        <v>12</v>
      </c>
      <c r="AY106" s="96">
        <f>+AV106*Επιχειρήσεις!X110</f>
        <v>0</v>
      </c>
      <c r="AZ106" s="95">
        <f t="shared" si="70"/>
        <v>38</v>
      </c>
      <c r="BA106" s="191">
        <f t="shared" si="65"/>
        <v>1.2760241773002014E-3</v>
      </c>
      <c r="BD106" s="227">
        <f t="shared" si="71"/>
        <v>2.0307382698211477E-4</v>
      </c>
      <c r="BE106" s="144">
        <f>+ΥΠΟΛΟΓΙΣΜΟΙ!AP106</f>
        <v>6.5377281394715337E-3</v>
      </c>
      <c r="BF106" s="144">
        <f t="shared" si="72"/>
        <v>1.2760241773002014E-3</v>
      </c>
      <c r="BG106" s="144">
        <f t="shared" si="73"/>
        <v>2.6722753812512836E-3</v>
      </c>
      <c r="BH106" s="216">
        <f t="shared" si="74"/>
        <v>141.1</v>
      </c>
      <c r="BJ106" s="215">
        <f t="shared" si="75"/>
        <v>2.0307382698211477E-4</v>
      </c>
      <c r="BK106" s="144">
        <f t="shared" si="76"/>
        <v>6.5377281394715337E-3</v>
      </c>
      <c r="BL106" s="144">
        <f t="shared" si="77"/>
        <v>3.3704009832268241E-3</v>
      </c>
      <c r="BM106" s="217">
        <f t="shared" si="78"/>
        <v>254.13</v>
      </c>
      <c r="BN106" s="144">
        <f t="shared" si="79"/>
        <v>1.2760241773002014E-3</v>
      </c>
      <c r="BO106" s="217">
        <f t="shared" si="80"/>
        <v>14.04</v>
      </c>
      <c r="BP106" s="216">
        <f t="shared" si="81"/>
        <v>268.17</v>
      </c>
      <c r="BR106" s="215">
        <f t="shared" si="82"/>
        <v>2.6722753812512836E-3</v>
      </c>
      <c r="BS106" s="216">
        <f t="shared" si="83"/>
        <v>59.86</v>
      </c>
      <c r="BU106" s="222">
        <f t="shared" si="84"/>
        <v>200.95999999999998</v>
      </c>
      <c r="BV106" s="228">
        <f t="shared" si="85"/>
        <v>328.03000000000003</v>
      </c>
    </row>
    <row r="107" spans="1:74" x14ac:dyDescent="0.25">
      <c r="A107" s="77">
        <v>96</v>
      </c>
      <c r="B107" s="78" t="str">
        <f>+Επιχειρήσεις!B111</f>
        <v>Α</v>
      </c>
      <c r="C107" s="79">
        <f>+Επιχειρήσεις!C111</f>
        <v>1</v>
      </c>
      <c r="D107" s="80" t="str">
        <f>+Επιχειρήσεις!D111</f>
        <v>ΕΠΑΓΓΕΛΜΑΤΙΑΣ</v>
      </c>
      <c r="F107" s="81">
        <f>+Επιχειρήσεις!F111</f>
        <v>1</v>
      </c>
      <c r="H107" s="82">
        <f>IF(Επιχειρήσεις!H111&gt;1,1,0)</f>
        <v>1</v>
      </c>
      <c r="J107" s="143">
        <f>+Επιχειρήσεις!H111</f>
        <v>500</v>
      </c>
      <c r="K107" s="83">
        <f t="shared" si="51"/>
        <v>1000</v>
      </c>
      <c r="L107" s="84">
        <f t="shared" si="52"/>
        <v>2.4354318312888696E-4</v>
      </c>
      <c r="N107" s="97">
        <f>+Επιχειρήσεις!I111</f>
        <v>2</v>
      </c>
      <c r="O107" s="86">
        <f t="shared" si="53"/>
        <v>0.6</v>
      </c>
      <c r="P107" s="87">
        <f t="shared" si="54"/>
        <v>600</v>
      </c>
      <c r="Q107" s="88">
        <f>IF(Επιχειρήσεις!J111=1,(K107*$Q$10),0)</f>
        <v>200</v>
      </c>
      <c r="R107" s="87">
        <f>IF(Επιχειρήσεις!K111=1,(K107*$R$10),0)</f>
        <v>200</v>
      </c>
      <c r="S107" s="89">
        <f t="shared" si="66"/>
        <v>1000</v>
      </c>
      <c r="T107" s="144">
        <f t="shared" si="55"/>
        <v>5.5459026039676501E-4</v>
      </c>
      <c r="V107" s="145">
        <f t="shared" si="56"/>
        <v>2000</v>
      </c>
      <c r="W107" s="28"/>
      <c r="X107" s="180">
        <f t="shared" si="67"/>
        <v>3.3845637830352463E-4</v>
      </c>
      <c r="Z107" s="165">
        <f>IF(Επιχειρήσεις!$M111=1,1,0)</f>
        <v>1</v>
      </c>
      <c r="AA107" s="91">
        <f t="shared" si="57"/>
        <v>4</v>
      </c>
      <c r="AB107" s="92">
        <f>IF(Επιχειρήσεις!$N111=1,1,0)</f>
        <v>0</v>
      </c>
      <c r="AC107" s="91">
        <f t="shared" si="58"/>
        <v>0</v>
      </c>
      <c r="AD107" s="92">
        <f>IF(Επιχειρήσεις!$O111=1,1,0)</f>
        <v>0</v>
      </c>
      <c r="AE107" s="91">
        <f t="shared" si="59"/>
        <v>0</v>
      </c>
      <c r="AF107" s="92">
        <f>IF(Επιχειρήσεις!$P111=1,1,0)</f>
        <v>0</v>
      </c>
      <c r="AG107" s="91">
        <f t="shared" si="60"/>
        <v>0</v>
      </c>
      <c r="AH107" s="93">
        <f>IF(Επιχειρήσεις!$Q111=1,1,0)</f>
        <v>0</v>
      </c>
      <c r="AI107" s="91">
        <f t="shared" si="61"/>
        <v>0</v>
      </c>
      <c r="AJ107" s="92">
        <f>IF(Επιχειρήσεις!$R111=1,1,0)</f>
        <v>0</v>
      </c>
      <c r="AK107" s="91">
        <f t="shared" si="62"/>
        <v>0</v>
      </c>
      <c r="AL107" s="90">
        <f>IF(Επιχειρήσεις!$M111=1,1,0)</f>
        <v>1</v>
      </c>
      <c r="AM107" s="91">
        <f t="shared" si="63"/>
        <v>4</v>
      </c>
      <c r="AN107" s="28"/>
      <c r="AO107" s="94">
        <f t="shared" si="64"/>
        <v>11</v>
      </c>
      <c r="AP107" s="166">
        <f t="shared" si="68"/>
        <v>2.9964587305911197E-3</v>
      </c>
      <c r="AS107" s="190">
        <f>+Επιχειρήσεις!U111</f>
        <v>1</v>
      </c>
      <c r="AT107" s="96">
        <f>+Επιχειρήσεις!V111</f>
        <v>1</v>
      </c>
      <c r="AU107" s="96">
        <f>+Επιχειρήσεις!W111</f>
        <v>0</v>
      </c>
      <c r="AV107" s="96">
        <f t="shared" si="69"/>
        <v>12</v>
      </c>
      <c r="AW107" s="96">
        <f t="shared" si="69"/>
        <v>12</v>
      </c>
      <c r="AX107" s="96">
        <f t="shared" si="69"/>
        <v>12</v>
      </c>
      <c r="AY107" s="96">
        <f>+AV107*Επιχειρήσεις!X111</f>
        <v>0</v>
      </c>
      <c r="AZ107" s="95">
        <f t="shared" si="70"/>
        <v>38</v>
      </c>
      <c r="BA107" s="191">
        <f t="shared" si="65"/>
        <v>1.2760241773002014E-3</v>
      </c>
      <c r="BD107" s="227">
        <f t="shared" si="71"/>
        <v>3.3845637830352463E-4</v>
      </c>
      <c r="BE107" s="144">
        <f>+ΥΠΟΛΟΓΙΣΜΟΙ!AP107</f>
        <v>2.9964587305911197E-3</v>
      </c>
      <c r="BF107" s="144">
        <f t="shared" si="72"/>
        <v>1.2760241773002014E-3</v>
      </c>
      <c r="BG107" s="144">
        <f t="shared" si="73"/>
        <v>1.5369797620649486E-3</v>
      </c>
      <c r="BH107" s="216">
        <f t="shared" si="74"/>
        <v>81.150000000000006</v>
      </c>
      <c r="BJ107" s="215">
        <f t="shared" si="75"/>
        <v>3.3845637830352463E-4</v>
      </c>
      <c r="BK107" s="144">
        <f t="shared" si="76"/>
        <v>2.9964587305911197E-3</v>
      </c>
      <c r="BL107" s="144">
        <f t="shared" si="77"/>
        <v>1.6674575544473223E-3</v>
      </c>
      <c r="BM107" s="217">
        <f t="shared" si="78"/>
        <v>125.73</v>
      </c>
      <c r="BN107" s="144">
        <f t="shared" si="79"/>
        <v>1.2760241773002014E-3</v>
      </c>
      <c r="BO107" s="217">
        <f t="shared" si="80"/>
        <v>14.04</v>
      </c>
      <c r="BP107" s="216">
        <f t="shared" si="81"/>
        <v>139.77000000000001</v>
      </c>
      <c r="BR107" s="215">
        <f t="shared" si="82"/>
        <v>1.5369797620649486E-3</v>
      </c>
      <c r="BS107" s="216">
        <f t="shared" si="83"/>
        <v>34.43</v>
      </c>
      <c r="BU107" s="222">
        <f t="shared" si="84"/>
        <v>115.58000000000001</v>
      </c>
      <c r="BV107" s="228">
        <f t="shared" si="85"/>
        <v>174.20000000000002</v>
      </c>
    </row>
    <row r="108" spans="1:74" x14ac:dyDescent="0.25">
      <c r="A108" s="77">
        <v>97</v>
      </c>
      <c r="B108" s="78" t="str">
        <f>+Επιχειρήσεις!B112</f>
        <v>Α</v>
      </c>
      <c r="C108" s="79">
        <f>+Επιχειρήσεις!C112</f>
        <v>1</v>
      </c>
      <c r="D108" s="80" t="str">
        <f>+Επιχειρήσεις!D112</f>
        <v>ΕΠΑΓΓΕΛΜΑΤΙΑΣ</v>
      </c>
      <c r="F108" s="81">
        <f>+Επιχειρήσεις!F112</f>
        <v>1</v>
      </c>
      <c r="H108" s="82">
        <f>IF(Επιχειρήσεις!H112&gt;1,1,0)</f>
        <v>1</v>
      </c>
      <c r="J108" s="143">
        <f>+Επιχειρήσεις!H112</f>
        <v>800</v>
      </c>
      <c r="K108" s="83">
        <f t="shared" ref="K108:K139" si="86">IF(F108=2,J108*7,J108*2)</f>
        <v>1600</v>
      </c>
      <c r="L108" s="84">
        <f t="shared" ref="L108:L139" si="87">+K108/$L$7</f>
        <v>3.8966909300621914E-4</v>
      </c>
      <c r="N108" s="97">
        <f>+Επιχειρήσεις!I112</f>
        <v>1</v>
      </c>
      <c r="O108" s="86">
        <f t="shared" ref="O108:O139" si="88">$N$10*N108</f>
        <v>0.3</v>
      </c>
      <c r="P108" s="87">
        <f t="shared" ref="P108:P139" si="89">IF(N108&gt;0,K108*O108,0)</f>
        <v>480</v>
      </c>
      <c r="Q108" s="88">
        <f>IF(Επιχειρήσεις!J112=1,(K108*$Q$10),0)</f>
        <v>0</v>
      </c>
      <c r="R108" s="87">
        <f>IF(Επιχειρήσεις!K112=1,(K108*$R$10),0)</f>
        <v>320</v>
      </c>
      <c r="S108" s="89">
        <f t="shared" si="66"/>
        <v>800</v>
      </c>
      <c r="T108" s="144">
        <f t="shared" ref="T108:T139" si="90">+S108/$T$7</f>
        <v>4.4367220831741198E-4</v>
      </c>
      <c r="V108" s="145">
        <f t="shared" ref="V108:V139" si="91">+K108+S108</f>
        <v>2400</v>
      </c>
      <c r="W108" s="28"/>
      <c r="X108" s="180">
        <f t="shared" si="67"/>
        <v>4.0614765396422954E-4</v>
      </c>
      <c r="Z108" s="165">
        <f>IF(Επιχειρήσεις!$M112=1,1,0)</f>
        <v>1</v>
      </c>
      <c r="AA108" s="91">
        <f t="shared" ref="AA108:AA139" si="92">IF($F108=1,4*$Z108,12*$Z108)</f>
        <v>4</v>
      </c>
      <c r="AB108" s="92">
        <f>IF(Επιχειρήσεις!$N112=1,1,0)</f>
        <v>0</v>
      </c>
      <c r="AC108" s="91">
        <f t="shared" ref="AC108:AC139" si="93">IF($F108=1,12*$AB108,0)</f>
        <v>0</v>
      </c>
      <c r="AD108" s="92">
        <f>IF(Επιχειρήσεις!$O112=1,1,0)</f>
        <v>0</v>
      </c>
      <c r="AE108" s="91">
        <f t="shared" ref="AE108:AE139" si="94">IF($F108=1,4*$AD108,0)</f>
        <v>0</v>
      </c>
      <c r="AF108" s="92">
        <f>IF(Επιχειρήσεις!$P112=1,1,0)</f>
        <v>0</v>
      </c>
      <c r="AG108" s="91">
        <f t="shared" ref="AG108:AG139" si="95">IF($F108=1,4*$AF108,0)</f>
        <v>0</v>
      </c>
      <c r="AH108" s="93">
        <f>IF(Επιχειρήσεις!$Q112=1,1,0)</f>
        <v>0</v>
      </c>
      <c r="AI108" s="91">
        <f t="shared" ref="AI108:AI139" si="96">IF($F108=1,12*$AH108,0)</f>
        <v>0</v>
      </c>
      <c r="AJ108" s="92">
        <f>IF(Επιχειρήσεις!$R112=1,1,0)</f>
        <v>0</v>
      </c>
      <c r="AK108" s="91">
        <f t="shared" ref="AK108:AK139" si="97">IF($F108=1,12*$AJ108,0)</f>
        <v>0</v>
      </c>
      <c r="AL108" s="90">
        <f>IF(Επιχειρήσεις!$M112=1,1,0)</f>
        <v>1</v>
      </c>
      <c r="AM108" s="91">
        <f t="shared" ref="AM108:AM139" si="98">IF($F108=1,4*$Z108,12*$Z108)</f>
        <v>4</v>
      </c>
      <c r="AN108" s="28"/>
      <c r="AO108" s="94">
        <f t="shared" ref="AO108:AO139" si="99">(SUM(Z108:AM108)+(C108))</f>
        <v>11</v>
      </c>
      <c r="AP108" s="166">
        <f t="shared" si="68"/>
        <v>2.9964587305911197E-3</v>
      </c>
      <c r="AS108" s="190">
        <f>+Επιχειρήσεις!U112</f>
        <v>10</v>
      </c>
      <c r="AT108" s="96">
        <f>+Επιχειρήσεις!V112</f>
        <v>0</v>
      </c>
      <c r="AU108" s="96">
        <f>+Επιχειρήσεις!W112</f>
        <v>1</v>
      </c>
      <c r="AV108" s="96">
        <f t="shared" si="69"/>
        <v>60</v>
      </c>
      <c r="AW108" s="96">
        <f t="shared" si="69"/>
        <v>60</v>
      </c>
      <c r="AX108" s="96">
        <f t="shared" si="69"/>
        <v>60</v>
      </c>
      <c r="AY108" s="96">
        <f>+AV108*Επιχειρήσεις!X112</f>
        <v>60</v>
      </c>
      <c r="AZ108" s="95">
        <f t="shared" si="70"/>
        <v>251</v>
      </c>
      <c r="BA108" s="191">
        <f t="shared" ref="BA108:BA139" si="100">+AZ108/$AZ$10</f>
        <v>8.4284754869039628E-3</v>
      </c>
      <c r="BD108" s="227">
        <f t="shared" si="71"/>
        <v>4.0614765396422954E-4</v>
      </c>
      <c r="BE108" s="144">
        <f>+ΥΠΟΛΟΓΙΣΜΟΙ!AP108</f>
        <v>2.9964587305911197E-3</v>
      </c>
      <c r="BF108" s="144">
        <f t="shared" si="72"/>
        <v>8.4284754869039628E-3</v>
      </c>
      <c r="BG108" s="144">
        <f t="shared" si="73"/>
        <v>3.943693957153104E-3</v>
      </c>
      <c r="BH108" s="216">
        <f t="shared" si="74"/>
        <v>208.23</v>
      </c>
      <c r="BJ108" s="215">
        <f t="shared" si="75"/>
        <v>4.0614765396422954E-4</v>
      </c>
      <c r="BK108" s="144">
        <f t="shared" si="76"/>
        <v>2.9964587305911197E-3</v>
      </c>
      <c r="BL108" s="144">
        <f t="shared" si="77"/>
        <v>1.7013031922776746E-3</v>
      </c>
      <c r="BM108" s="217">
        <f t="shared" si="78"/>
        <v>128.28</v>
      </c>
      <c r="BN108" s="144">
        <f t="shared" si="79"/>
        <v>8.4284754869039628E-3</v>
      </c>
      <c r="BO108" s="217">
        <f t="shared" si="80"/>
        <v>92.71</v>
      </c>
      <c r="BP108" s="216">
        <f t="shared" si="81"/>
        <v>220.99</v>
      </c>
      <c r="BR108" s="215">
        <f t="shared" si="82"/>
        <v>3.943693957153104E-3</v>
      </c>
      <c r="BS108" s="216">
        <f t="shared" si="83"/>
        <v>88.34</v>
      </c>
      <c r="BU108" s="222">
        <f t="shared" si="84"/>
        <v>296.57</v>
      </c>
      <c r="BV108" s="228">
        <f t="shared" si="85"/>
        <v>309.33000000000004</v>
      </c>
    </row>
    <row r="109" spans="1:74" x14ac:dyDescent="0.25">
      <c r="A109" s="77">
        <v>98</v>
      </c>
      <c r="B109" s="78" t="str">
        <f>+Επιχειρήσεις!B113</f>
        <v>Α</v>
      </c>
      <c r="C109" s="79">
        <f>+Επιχειρήσεις!C113</f>
        <v>1</v>
      </c>
      <c r="D109" s="80" t="str">
        <f>+Επιχειρήσεις!D113</f>
        <v>ΕΠΑΓΓΕΛΜΑΤΙΑΣ</v>
      </c>
      <c r="F109" s="81">
        <f>+Επιχειρήσεις!F113</f>
        <v>1</v>
      </c>
      <c r="H109" s="82">
        <f>IF(Επιχειρήσεις!H113&gt;1,1,0)</f>
        <v>1</v>
      </c>
      <c r="J109" s="143">
        <f>+Επιχειρήσεις!H113</f>
        <v>1800</v>
      </c>
      <c r="K109" s="83">
        <f t="shared" si="86"/>
        <v>3600</v>
      </c>
      <c r="L109" s="84">
        <f t="shared" si="87"/>
        <v>8.7675545926399305E-4</v>
      </c>
      <c r="N109" s="97">
        <f>+Επιχειρήσεις!I113</f>
        <v>0</v>
      </c>
      <c r="O109" s="86">
        <f t="shared" si="88"/>
        <v>0</v>
      </c>
      <c r="P109" s="87">
        <f t="shared" si="89"/>
        <v>0</v>
      </c>
      <c r="Q109" s="88">
        <f>IF(Επιχειρήσεις!J113=1,(K109*$Q$10),0)</f>
        <v>0</v>
      </c>
      <c r="R109" s="87">
        <f>IF(Επιχειρήσεις!K113=1,(K109*$R$10),0)</f>
        <v>720</v>
      </c>
      <c r="S109" s="89">
        <f t="shared" si="66"/>
        <v>720</v>
      </c>
      <c r="T109" s="144">
        <f t="shared" si="90"/>
        <v>3.9930498748567077E-4</v>
      </c>
      <c r="V109" s="145">
        <f t="shared" si="91"/>
        <v>4320</v>
      </c>
      <c r="W109" s="28"/>
      <c r="X109" s="180">
        <f t="shared" si="67"/>
        <v>7.3106577713561317E-4</v>
      </c>
      <c r="Z109" s="165">
        <f>IF(Επιχειρήσεις!$M113=1,1,0)</f>
        <v>1</v>
      </c>
      <c r="AA109" s="91">
        <f t="shared" si="92"/>
        <v>4</v>
      </c>
      <c r="AB109" s="92">
        <f>IF(Επιχειρήσεις!$N113=1,1,0)</f>
        <v>0</v>
      </c>
      <c r="AC109" s="91">
        <f t="shared" si="93"/>
        <v>0</v>
      </c>
      <c r="AD109" s="92">
        <f>IF(Επιχειρήσεις!$O113=1,1,0)</f>
        <v>0</v>
      </c>
      <c r="AE109" s="91">
        <f t="shared" si="94"/>
        <v>0</v>
      </c>
      <c r="AF109" s="92">
        <f>IF(Επιχειρήσεις!$P113=1,1,0)</f>
        <v>0</v>
      </c>
      <c r="AG109" s="91">
        <f t="shared" si="95"/>
        <v>0</v>
      </c>
      <c r="AH109" s="93">
        <f>IF(Επιχειρήσεις!$Q113=1,1,0)</f>
        <v>0</v>
      </c>
      <c r="AI109" s="91">
        <f t="shared" si="96"/>
        <v>0</v>
      </c>
      <c r="AJ109" s="92">
        <f>IF(Επιχειρήσεις!$R113=1,1,0)</f>
        <v>0</v>
      </c>
      <c r="AK109" s="91">
        <f t="shared" si="97"/>
        <v>0</v>
      </c>
      <c r="AL109" s="90">
        <f>IF(Επιχειρήσεις!$M113=1,1,0)</f>
        <v>1</v>
      </c>
      <c r="AM109" s="91">
        <f t="shared" si="98"/>
        <v>4</v>
      </c>
      <c r="AN109" s="28"/>
      <c r="AO109" s="94">
        <f t="shared" si="99"/>
        <v>11</v>
      </c>
      <c r="AP109" s="166">
        <f t="shared" si="68"/>
        <v>2.9964587305911197E-3</v>
      </c>
      <c r="AS109" s="190">
        <f>+Επιχειρήσεις!U113</f>
        <v>5</v>
      </c>
      <c r="AT109" s="96">
        <f>+Επιχειρήσεις!V113</f>
        <v>0</v>
      </c>
      <c r="AU109" s="96">
        <f>+Επιχειρήσεις!W113</f>
        <v>1</v>
      </c>
      <c r="AV109" s="96">
        <f t="shared" ref="AV109:AX127" si="101">IF($AT109=1,$AS109*12,$AS109*6)</f>
        <v>30</v>
      </c>
      <c r="AW109" s="96">
        <f t="shared" si="101"/>
        <v>30</v>
      </c>
      <c r="AX109" s="96">
        <f t="shared" si="101"/>
        <v>30</v>
      </c>
      <c r="AY109" s="96">
        <f>+AV109*Επιχειρήσεις!X113</f>
        <v>30</v>
      </c>
      <c r="AZ109" s="95">
        <f t="shared" si="70"/>
        <v>126</v>
      </c>
      <c r="BA109" s="191">
        <f t="shared" si="100"/>
        <v>4.2310275352585632E-3</v>
      </c>
      <c r="BD109" s="227">
        <f t="shared" si="71"/>
        <v>7.3106577713561317E-4</v>
      </c>
      <c r="BE109" s="144">
        <f>+ΥΠΟΛΟΓΙΣΜΟΙ!AP109</f>
        <v>2.9964587305911197E-3</v>
      </c>
      <c r="BF109" s="144">
        <f t="shared" si="72"/>
        <v>4.2310275352585632E-3</v>
      </c>
      <c r="BG109" s="144">
        <f t="shared" si="73"/>
        <v>2.6528506809950989E-3</v>
      </c>
      <c r="BH109" s="216">
        <f t="shared" si="74"/>
        <v>140.07</v>
      </c>
      <c r="BJ109" s="215">
        <f t="shared" si="75"/>
        <v>7.3106577713561317E-4</v>
      </c>
      <c r="BK109" s="144">
        <f t="shared" si="76"/>
        <v>2.9964587305911197E-3</v>
      </c>
      <c r="BL109" s="144">
        <f t="shared" si="77"/>
        <v>1.8637622538633665E-3</v>
      </c>
      <c r="BM109" s="217">
        <f t="shared" si="78"/>
        <v>140.53</v>
      </c>
      <c r="BN109" s="144">
        <f t="shared" si="79"/>
        <v>4.2310275352585632E-3</v>
      </c>
      <c r="BO109" s="217">
        <f t="shared" si="80"/>
        <v>46.54</v>
      </c>
      <c r="BP109" s="216">
        <f t="shared" si="81"/>
        <v>187.07</v>
      </c>
      <c r="BR109" s="215">
        <f t="shared" si="82"/>
        <v>2.6528506809950989E-3</v>
      </c>
      <c r="BS109" s="216">
        <f t="shared" si="83"/>
        <v>59.42</v>
      </c>
      <c r="BU109" s="222">
        <f t="shared" si="84"/>
        <v>199.49</v>
      </c>
      <c r="BV109" s="228">
        <f t="shared" si="85"/>
        <v>246.49</v>
      </c>
    </row>
    <row r="110" spans="1:74" x14ac:dyDescent="0.25">
      <c r="A110" s="77">
        <v>99</v>
      </c>
      <c r="B110" s="78" t="str">
        <f>+Επιχειρήσεις!B114</f>
        <v>Α</v>
      </c>
      <c r="C110" s="79">
        <f>+Επιχειρήσεις!C114</f>
        <v>1</v>
      </c>
      <c r="D110" s="80" t="str">
        <f>+Επιχειρήσεις!D114</f>
        <v>ΕΠΑΓΓΕΛΜΑΤΙΑΣ</v>
      </c>
      <c r="F110" s="81">
        <f>+Επιχειρήσεις!F114</f>
        <v>2</v>
      </c>
      <c r="H110" s="82">
        <f>IF(Επιχειρήσεις!H114&gt;1,1,0)</f>
        <v>1</v>
      </c>
      <c r="J110" s="143">
        <f>+Επιχειρήσεις!H114</f>
        <v>4000</v>
      </c>
      <c r="K110" s="83">
        <f t="shared" si="86"/>
        <v>28000</v>
      </c>
      <c r="L110" s="84">
        <f t="shared" si="87"/>
        <v>6.8192091276088346E-3</v>
      </c>
      <c r="N110" s="97">
        <f>+Επιχειρήσεις!I114</f>
        <v>0</v>
      </c>
      <c r="O110" s="86">
        <f t="shared" si="88"/>
        <v>0</v>
      </c>
      <c r="P110" s="87">
        <f t="shared" si="89"/>
        <v>0</v>
      </c>
      <c r="Q110" s="88">
        <f>IF(Επιχειρήσεις!J114=1,(K110*$Q$10),0)</f>
        <v>0</v>
      </c>
      <c r="R110" s="87">
        <f>IF(Επιχειρήσεις!K114=1,(K110*$R$10),0)</f>
        <v>5600</v>
      </c>
      <c r="S110" s="89">
        <f t="shared" si="66"/>
        <v>5600</v>
      </c>
      <c r="T110" s="144">
        <f t="shared" si="90"/>
        <v>3.1057054582218839E-3</v>
      </c>
      <c r="V110" s="145">
        <f t="shared" si="91"/>
        <v>33600</v>
      </c>
      <c r="W110" s="28"/>
      <c r="X110" s="180">
        <f t="shared" si="67"/>
        <v>5.6860671554992137E-3</v>
      </c>
      <c r="Z110" s="165">
        <f>IF(Επιχειρήσεις!$M114=1,1,0)</f>
        <v>1</v>
      </c>
      <c r="AA110" s="91">
        <f t="shared" si="92"/>
        <v>12</v>
      </c>
      <c r="AB110" s="92">
        <f>IF(Επιχειρήσεις!$N114=1,1,0)</f>
        <v>1</v>
      </c>
      <c r="AC110" s="91">
        <f t="shared" si="93"/>
        <v>0</v>
      </c>
      <c r="AD110" s="92">
        <f>IF(Επιχειρήσεις!$O114=1,1,0)</f>
        <v>1</v>
      </c>
      <c r="AE110" s="91">
        <f t="shared" si="94"/>
        <v>0</v>
      </c>
      <c r="AF110" s="92">
        <f>IF(Επιχειρήσεις!$P114=1,1,0)</f>
        <v>0</v>
      </c>
      <c r="AG110" s="91">
        <f t="shared" si="95"/>
        <v>0</v>
      </c>
      <c r="AH110" s="93">
        <f>IF(Επιχειρήσεις!$Q114=1,1,0)</f>
        <v>0</v>
      </c>
      <c r="AI110" s="91">
        <f t="shared" si="96"/>
        <v>0</v>
      </c>
      <c r="AJ110" s="92">
        <f>IF(Επιχειρήσεις!$R114=1,1,0)</f>
        <v>0</v>
      </c>
      <c r="AK110" s="91">
        <f t="shared" si="97"/>
        <v>0</v>
      </c>
      <c r="AL110" s="90">
        <f>IF(Επιχειρήσεις!$M114=1,1,0)</f>
        <v>1</v>
      </c>
      <c r="AM110" s="91">
        <f t="shared" si="98"/>
        <v>12</v>
      </c>
      <c r="AN110" s="28"/>
      <c r="AO110" s="94">
        <f t="shared" si="99"/>
        <v>29</v>
      </c>
      <c r="AP110" s="166">
        <f t="shared" si="68"/>
        <v>7.8997548351947694E-3</v>
      </c>
      <c r="AS110" s="190">
        <f>+Επιχειρήσεις!U114</f>
        <v>5</v>
      </c>
      <c r="AT110" s="96">
        <f>+Επιχειρήσεις!V114</f>
        <v>0</v>
      </c>
      <c r="AU110" s="96">
        <f>+Επιχειρήσεις!W114</f>
        <v>1</v>
      </c>
      <c r="AV110" s="96">
        <f t="shared" si="101"/>
        <v>30</v>
      </c>
      <c r="AW110" s="96">
        <f t="shared" si="101"/>
        <v>30</v>
      </c>
      <c r="AX110" s="96">
        <f t="shared" si="101"/>
        <v>30</v>
      </c>
      <c r="AY110" s="96">
        <f>+AV110*Επιχειρήσεις!X114</f>
        <v>30</v>
      </c>
      <c r="AZ110" s="95">
        <f t="shared" si="70"/>
        <v>126</v>
      </c>
      <c r="BA110" s="191">
        <f t="shared" si="100"/>
        <v>4.2310275352585632E-3</v>
      </c>
      <c r="BD110" s="227">
        <f t="shared" si="71"/>
        <v>5.6860671554992137E-3</v>
      </c>
      <c r="BE110" s="144">
        <f>+ΥΠΟΛΟΓΙΣΜΟΙ!AP110</f>
        <v>7.8997548351947694E-3</v>
      </c>
      <c r="BF110" s="144">
        <f t="shared" si="72"/>
        <v>4.2310275352585632E-3</v>
      </c>
      <c r="BG110" s="144">
        <f t="shared" si="73"/>
        <v>5.9389498419841827E-3</v>
      </c>
      <c r="BH110" s="216">
        <f t="shared" si="74"/>
        <v>313.58</v>
      </c>
      <c r="BJ110" s="215">
        <f t="shared" si="75"/>
        <v>5.6860671554992137E-3</v>
      </c>
      <c r="BK110" s="144">
        <f t="shared" si="76"/>
        <v>7.8997548351947694E-3</v>
      </c>
      <c r="BL110" s="144">
        <f t="shared" si="77"/>
        <v>6.7929109953469916E-3</v>
      </c>
      <c r="BM110" s="217">
        <f t="shared" si="78"/>
        <v>512.19000000000005</v>
      </c>
      <c r="BN110" s="144">
        <f t="shared" si="79"/>
        <v>4.2310275352585632E-3</v>
      </c>
      <c r="BO110" s="217">
        <f t="shared" si="80"/>
        <v>46.54</v>
      </c>
      <c r="BP110" s="216">
        <f t="shared" si="81"/>
        <v>558.73</v>
      </c>
      <c r="BR110" s="215">
        <f t="shared" si="82"/>
        <v>5.9389498419841827E-3</v>
      </c>
      <c r="BS110" s="216">
        <f t="shared" si="83"/>
        <v>133.03</v>
      </c>
      <c r="BU110" s="222">
        <f t="shared" si="84"/>
        <v>446.61</v>
      </c>
      <c r="BV110" s="228">
        <f t="shared" si="85"/>
        <v>691.76</v>
      </c>
    </row>
    <row r="111" spans="1:74" x14ac:dyDescent="0.25">
      <c r="A111" s="77">
        <v>100</v>
      </c>
      <c r="B111" s="78" t="str">
        <f>+Επιχειρήσεις!B115</f>
        <v>Α</v>
      </c>
      <c r="C111" s="79">
        <f>+Επιχειρήσεις!C115</f>
        <v>1</v>
      </c>
      <c r="D111" s="80" t="str">
        <f>+Επιχειρήσεις!D115</f>
        <v>ΕΠΑΓΓΕΛΜΑΤΙΑΣ</v>
      </c>
      <c r="F111" s="81">
        <f>+Επιχειρήσεις!F115</f>
        <v>2</v>
      </c>
      <c r="H111" s="82">
        <f>IF(Επιχειρήσεις!H115&gt;1,1,0)</f>
        <v>1</v>
      </c>
      <c r="J111" s="143">
        <f>+Επιχειρήσεις!H115</f>
        <v>2500</v>
      </c>
      <c r="K111" s="83">
        <f t="shared" si="86"/>
        <v>17500</v>
      </c>
      <c r="L111" s="84">
        <f t="shared" si="87"/>
        <v>4.2620057047555214E-3</v>
      </c>
      <c r="N111" s="97">
        <f>+Επιχειρήσεις!I115</f>
        <v>0</v>
      </c>
      <c r="O111" s="86">
        <f t="shared" si="88"/>
        <v>0</v>
      </c>
      <c r="P111" s="87">
        <f t="shared" si="89"/>
        <v>0</v>
      </c>
      <c r="Q111" s="88">
        <f>IF(Επιχειρήσεις!J115=1,(K111*$Q$10),0)</f>
        <v>0</v>
      </c>
      <c r="R111" s="87">
        <f>IF(Επιχειρήσεις!K115=1,(K111*$R$10),0)</f>
        <v>3500</v>
      </c>
      <c r="S111" s="89">
        <f t="shared" si="66"/>
        <v>3500</v>
      </c>
      <c r="T111" s="144">
        <f t="shared" si="90"/>
        <v>1.9410659113886775E-3</v>
      </c>
      <c r="V111" s="145">
        <f t="shared" si="91"/>
        <v>21000</v>
      </c>
      <c r="W111" s="28"/>
      <c r="X111" s="180">
        <f t="shared" si="67"/>
        <v>3.5537919721870086E-3</v>
      </c>
      <c r="Z111" s="165">
        <f>IF(Επιχειρήσεις!$M115=1,1,0)</f>
        <v>1</v>
      </c>
      <c r="AA111" s="91">
        <f t="shared" si="92"/>
        <v>12</v>
      </c>
      <c r="AB111" s="92">
        <f>IF(Επιχειρήσεις!$N115=1,1,0)</f>
        <v>1</v>
      </c>
      <c r="AC111" s="91">
        <f t="shared" si="93"/>
        <v>0</v>
      </c>
      <c r="AD111" s="92">
        <f>IF(Επιχειρήσεις!$O115=1,1,0)</f>
        <v>1</v>
      </c>
      <c r="AE111" s="91">
        <f t="shared" si="94"/>
        <v>0</v>
      </c>
      <c r="AF111" s="92">
        <f>IF(Επιχειρήσεις!$P115=1,1,0)</f>
        <v>0</v>
      </c>
      <c r="AG111" s="91">
        <f t="shared" si="95"/>
        <v>0</v>
      </c>
      <c r="AH111" s="93">
        <f>IF(Επιχειρήσεις!$Q115=1,1,0)</f>
        <v>0</v>
      </c>
      <c r="AI111" s="91">
        <f t="shared" si="96"/>
        <v>0</v>
      </c>
      <c r="AJ111" s="92">
        <f>IF(Επιχειρήσεις!$R115=1,1,0)</f>
        <v>0</v>
      </c>
      <c r="AK111" s="91">
        <f t="shared" si="97"/>
        <v>0</v>
      </c>
      <c r="AL111" s="90">
        <f>IF(Επιχειρήσεις!$M115=1,1,0)</f>
        <v>1</v>
      </c>
      <c r="AM111" s="91">
        <f t="shared" si="98"/>
        <v>12</v>
      </c>
      <c r="AN111" s="28"/>
      <c r="AO111" s="94">
        <f t="shared" si="99"/>
        <v>29</v>
      </c>
      <c r="AP111" s="166">
        <f t="shared" si="68"/>
        <v>7.8997548351947694E-3</v>
      </c>
      <c r="AS111" s="190">
        <f>+Επιχειρήσεις!U115</f>
        <v>2</v>
      </c>
      <c r="AT111" s="96">
        <f>+Επιχειρήσεις!V115</f>
        <v>0</v>
      </c>
      <c r="AU111" s="96">
        <f>+Επιχειρήσεις!W115</f>
        <v>1</v>
      </c>
      <c r="AV111" s="96">
        <f t="shared" si="101"/>
        <v>12</v>
      </c>
      <c r="AW111" s="96">
        <f t="shared" si="101"/>
        <v>12</v>
      </c>
      <c r="AX111" s="96">
        <f t="shared" si="101"/>
        <v>12</v>
      </c>
      <c r="AY111" s="96">
        <f>+AV111*Επιχειρήσεις!X115</f>
        <v>12</v>
      </c>
      <c r="AZ111" s="95">
        <f t="shared" si="70"/>
        <v>51</v>
      </c>
      <c r="BA111" s="191">
        <f t="shared" si="100"/>
        <v>1.712558764271323E-3</v>
      </c>
      <c r="BD111" s="227">
        <f t="shared" si="71"/>
        <v>3.5537919721870086E-3</v>
      </c>
      <c r="BE111" s="144">
        <f>+ΥΠΟΛΟΓΙΣΜΟΙ!AP111</f>
        <v>7.8997548351947694E-3</v>
      </c>
      <c r="BF111" s="144">
        <f t="shared" si="72"/>
        <v>1.712558764271323E-3</v>
      </c>
      <c r="BG111" s="144">
        <f t="shared" si="73"/>
        <v>4.3887018572177005E-3</v>
      </c>
      <c r="BH111" s="216">
        <f t="shared" si="74"/>
        <v>231.72</v>
      </c>
      <c r="BJ111" s="215">
        <f t="shared" si="75"/>
        <v>3.5537919721870086E-3</v>
      </c>
      <c r="BK111" s="144">
        <f t="shared" si="76"/>
        <v>7.8997548351947694E-3</v>
      </c>
      <c r="BL111" s="144">
        <f t="shared" si="77"/>
        <v>5.726773403690889E-3</v>
      </c>
      <c r="BM111" s="217">
        <f t="shared" si="78"/>
        <v>431.8</v>
      </c>
      <c r="BN111" s="144">
        <f t="shared" si="79"/>
        <v>1.712558764271323E-3</v>
      </c>
      <c r="BO111" s="217">
        <f t="shared" si="80"/>
        <v>18.84</v>
      </c>
      <c r="BP111" s="216">
        <f t="shared" si="81"/>
        <v>450.64</v>
      </c>
      <c r="BR111" s="215">
        <f t="shared" si="82"/>
        <v>4.3887018572177005E-3</v>
      </c>
      <c r="BS111" s="216">
        <f t="shared" si="83"/>
        <v>98.31</v>
      </c>
      <c r="BU111" s="222">
        <f t="shared" si="84"/>
        <v>330.03</v>
      </c>
      <c r="BV111" s="228">
        <f t="shared" si="85"/>
        <v>548.95000000000005</v>
      </c>
    </row>
    <row r="112" spans="1:74" x14ac:dyDescent="0.25">
      <c r="A112" s="77">
        <v>101</v>
      </c>
      <c r="B112" s="78" t="str">
        <f>+Επιχειρήσεις!B116</f>
        <v>Α</v>
      </c>
      <c r="C112" s="79">
        <f>+Επιχειρήσεις!C116</f>
        <v>1</v>
      </c>
      <c r="D112" s="80" t="str">
        <f>+Επιχειρήσεις!D116</f>
        <v>ΕΠΑΓΓΕΛΜΑΤΙΑΣ</v>
      </c>
      <c r="F112" s="81">
        <f>+Επιχειρήσεις!F116</f>
        <v>1</v>
      </c>
      <c r="H112" s="82">
        <f>IF(Επιχειρήσεις!H116&gt;1,1,0)</f>
        <v>1</v>
      </c>
      <c r="J112" s="143">
        <f>+Επιχειρήσεις!H116</f>
        <v>250</v>
      </c>
      <c r="K112" s="83">
        <f t="shared" si="86"/>
        <v>500</v>
      </c>
      <c r="L112" s="84">
        <f t="shared" si="87"/>
        <v>1.2177159156444348E-4</v>
      </c>
      <c r="N112" s="97">
        <f>+Επιχειρήσεις!I116</f>
        <v>1</v>
      </c>
      <c r="O112" s="86">
        <f t="shared" si="88"/>
        <v>0.3</v>
      </c>
      <c r="P112" s="87">
        <f t="shared" si="89"/>
        <v>150</v>
      </c>
      <c r="Q112" s="88">
        <f>IF(Επιχειρήσεις!J116=1,(K112*$Q$10),0)</f>
        <v>0</v>
      </c>
      <c r="R112" s="87">
        <f>IF(Επιχειρήσεις!K116=1,(K112*$R$10),0)</f>
        <v>0</v>
      </c>
      <c r="S112" s="89">
        <f t="shared" si="66"/>
        <v>150</v>
      </c>
      <c r="T112" s="144">
        <f t="shared" si="90"/>
        <v>8.3188539059514749E-5</v>
      </c>
      <c r="V112" s="145">
        <f t="shared" si="91"/>
        <v>650</v>
      </c>
      <c r="W112" s="28"/>
      <c r="X112" s="180">
        <f t="shared" si="67"/>
        <v>1.099983229486455E-4</v>
      </c>
      <c r="Z112" s="165">
        <f>IF(Επιχειρήσεις!$M116=1,1,0)</f>
        <v>1</v>
      </c>
      <c r="AA112" s="91">
        <f t="shared" si="92"/>
        <v>4</v>
      </c>
      <c r="AB112" s="92">
        <f>IF(Επιχειρήσεις!$N116=1,1,0)</f>
        <v>1</v>
      </c>
      <c r="AC112" s="91">
        <f t="shared" si="93"/>
        <v>12</v>
      </c>
      <c r="AD112" s="92">
        <f>IF(Επιχειρήσεις!$O116=1,1,0)</f>
        <v>1</v>
      </c>
      <c r="AE112" s="91">
        <f t="shared" si="94"/>
        <v>4</v>
      </c>
      <c r="AF112" s="92">
        <f>IF(Επιχειρήσεις!$P116=1,1,0)</f>
        <v>0</v>
      </c>
      <c r="AG112" s="91">
        <f t="shared" si="95"/>
        <v>0</v>
      </c>
      <c r="AH112" s="93">
        <f>IF(Επιχειρήσεις!$Q116=1,1,0)</f>
        <v>0</v>
      </c>
      <c r="AI112" s="91">
        <f t="shared" si="96"/>
        <v>0</v>
      </c>
      <c r="AJ112" s="92">
        <f>IF(Επιχειρήσεις!$R116=1,1,0)</f>
        <v>0</v>
      </c>
      <c r="AK112" s="91">
        <f t="shared" si="97"/>
        <v>0</v>
      </c>
      <c r="AL112" s="90">
        <f>IF(Επιχειρήσεις!$M116=1,1,0)</f>
        <v>1</v>
      </c>
      <c r="AM112" s="91">
        <f t="shared" si="98"/>
        <v>4</v>
      </c>
      <c r="AN112" s="28"/>
      <c r="AO112" s="94">
        <f t="shared" si="99"/>
        <v>29</v>
      </c>
      <c r="AP112" s="166">
        <f t="shared" si="68"/>
        <v>7.8997548351947694E-3</v>
      </c>
      <c r="AS112" s="190">
        <f>+Επιχειρήσεις!U116</f>
        <v>4</v>
      </c>
      <c r="AT112" s="96">
        <f>+Επιχειρήσεις!V116</f>
        <v>1</v>
      </c>
      <c r="AU112" s="96">
        <f>+Επιχειρήσεις!W116</f>
        <v>0</v>
      </c>
      <c r="AV112" s="96">
        <f t="shared" si="101"/>
        <v>48</v>
      </c>
      <c r="AW112" s="96">
        <f t="shared" si="101"/>
        <v>48</v>
      </c>
      <c r="AX112" s="96">
        <f t="shared" si="101"/>
        <v>48</v>
      </c>
      <c r="AY112" s="96">
        <f>+AV112*Επιχειρήσεις!X116</f>
        <v>0</v>
      </c>
      <c r="AZ112" s="95">
        <f t="shared" si="70"/>
        <v>149</v>
      </c>
      <c r="BA112" s="191">
        <f t="shared" si="100"/>
        <v>5.0033579583613165E-3</v>
      </c>
      <c r="BD112" s="227">
        <f t="shared" si="71"/>
        <v>1.099983229486455E-4</v>
      </c>
      <c r="BE112" s="144">
        <f>+ΥΠΟΛΟΓΙΣΜΟΙ!AP112</f>
        <v>7.8997548351947694E-3</v>
      </c>
      <c r="BF112" s="144">
        <f t="shared" si="72"/>
        <v>5.0033579583613165E-3</v>
      </c>
      <c r="BG112" s="144">
        <f t="shared" si="73"/>
        <v>4.3377037055015765E-3</v>
      </c>
      <c r="BH112" s="216">
        <f t="shared" si="74"/>
        <v>229.03</v>
      </c>
      <c r="BJ112" s="215">
        <f t="shared" si="75"/>
        <v>1.099983229486455E-4</v>
      </c>
      <c r="BK112" s="144">
        <f t="shared" si="76"/>
        <v>7.8997548351947694E-3</v>
      </c>
      <c r="BL112" s="144">
        <f t="shared" si="77"/>
        <v>4.0048765790717073E-3</v>
      </c>
      <c r="BM112" s="217">
        <f t="shared" si="78"/>
        <v>301.97000000000003</v>
      </c>
      <c r="BN112" s="144">
        <f t="shared" si="79"/>
        <v>5.0033579583613165E-3</v>
      </c>
      <c r="BO112" s="217">
        <f t="shared" si="80"/>
        <v>55.04</v>
      </c>
      <c r="BP112" s="216">
        <f t="shared" si="81"/>
        <v>357.01000000000005</v>
      </c>
      <c r="BR112" s="215">
        <f t="shared" si="82"/>
        <v>4.3377037055015765E-3</v>
      </c>
      <c r="BS112" s="216">
        <f t="shared" si="83"/>
        <v>97.16</v>
      </c>
      <c r="BU112" s="222">
        <f t="shared" si="84"/>
        <v>326.19</v>
      </c>
      <c r="BV112" s="228">
        <f t="shared" si="85"/>
        <v>454.17000000000007</v>
      </c>
    </row>
    <row r="113" spans="1:74" x14ac:dyDescent="0.25">
      <c r="A113" s="77">
        <v>102</v>
      </c>
      <c r="B113" s="78" t="str">
        <f>+Επιχειρήσεις!B117</f>
        <v>Α</v>
      </c>
      <c r="C113" s="79">
        <f>+Επιχειρήσεις!C117</f>
        <v>1</v>
      </c>
      <c r="D113" s="80" t="str">
        <f>+Επιχειρήσεις!D117</f>
        <v>ΕΠΑΓΓΕΛΜΑΤΙΑΣ</v>
      </c>
      <c r="F113" s="81">
        <f>+Επιχειρήσεις!F117</f>
        <v>1</v>
      </c>
      <c r="H113" s="82">
        <f>IF(Επιχειρήσεις!H117&gt;1,1,0)</f>
        <v>1</v>
      </c>
      <c r="J113" s="143">
        <f>+Επιχειρήσεις!H117</f>
        <v>800</v>
      </c>
      <c r="K113" s="83">
        <f t="shared" si="86"/>
        <v>1600</v>
      </c>
      <c r="L113" s="84">
        <f t="shared" si="87"/>
        <v>3.8966909300621914E-4</v>
      </c>
      <c r="N113" s="97">
        <f>+Επιχειρήσεις!I117</f>
        <v>1</v>
      </c>
      <c r="O113" s="86">
        <f t="shared" si="88"/>
        <v>0.3</v>
      </c>
      <c r="P113" s="87">
        <f t="shared" si="89"/>
        <v>480</v>
      </c>
      <c r="Q113" s="88">
        <f>IF(Επιχειρήσεις!J117=1,(K113*$Q$10),0)</f>
        <v>0</v>
      </c>
      <c r="R113" s="87">
        <f>IF(Επιχειρήσεις!K117=1,(K113*$R$10),0)</f>
        <v>0</v>
      </c>
      <c r="S113" s="89">
        <f t="shared" si="66"/>
        <v>480</v>
      </c>
      <c r="T113" s="144">
        <f t="shared" si="90"/>
        <v>2.6620332499044716E-4</v>
      </c>
      <c r="V113" s="145">
        <f t="shared" si="91"/>
        <v>2080</v>
      </c>
      <c r="W113" s="28"/>
      <c r="X113" s="180">
        <f t="shared" si="67"/>
        <v>3.5199463343566563E-4</v>
      </c>
      <c r="Z113" s="165">
        <f>IF(Επιχειρήσεις!$M117=1,1,0)</f>
        <v>1</v>
      </c>
      <c r="AA113" s="91">
        <f t="shared" si="92"/>
        <v>4</v>
      </c>
      <c r="AB113" s="92">
        <f>IF(Επιχειρήσεις!$N117=1,1,0)</f>
        <v>1</v>
      </c>
      <c r="AC113" s="91">
        <f t="shared" si="93"/>
        <v>12</v>
      </c>
      <c r="AD113" s="92">
        <f>IF(Επιχειρήσεις!$O117=1,1,0)</f>
        <v>0</v>
      </c>
      <c r="AE113" s="91">
        <f t="shared" si="94"/>
        <v>0</v>
      </c>
      <c r="AF113" s="92">
        <f>IF(Επιχειρήσεις!$P117=1,1,0)</f>
        <v>0</v>
      </c>
      <c r="AG113" s="91">
        <f t="shared" si="95"/>
        <v>0</v>
      </c>
      <c r="AH113" s="93">
        <f>IF(Επιχειρήσεις!$Q117=1,1,0)</f>
        <v>0</v>
      </c>
      <c r="AI113" s="91">
        <f t="shared" si="96"/>
        <v>0</v>
      </c>
      <c r="AJ113" s="92">
        <f>IF(Επιχειρήσεις!$R117=1,1,0)</f>
        <v>0</v>
      </c>
      <c r="AK113" s="91">
        <f t="shared" si="97"/>
        <v>0</v>
      </c>
      <c r="AL113" s="90">
        <f>IF(Επιχειρήσεις!$M117=1,1,0)</f>
        <v>1</v>
      </c>
      <c r="AM113" s="91">
        <f t="shared" si="98"/>
        <v>4</v>
      </c>
      <c r="AN113" s="28"/>
      <c r="AO113" s="94">
        <f t="shared" si="99"/>
        <v>24</v>
      </c>
      <c r="AP113" s="166">
        <f t="shared" si="68"/>
        <v>6.5377281394715337E-3</v>
      </c>
      <c r="AS113" s="190">
        <f>+Επιχειρήσεις!U117</f>
        <v>7</v>
      </c>
      <c r="AT113" s="96">
        <f>+Επιχειρήσεις!V117</f>
        <v>1</v>
      </c>
      <c r="AU113" s="96">
        <f>+Επιχειρήσεις!W117</f>
        <v>0</v>
      </c>
      <c r="AV113" s="96">
        <f t="shared" si="101"/>
        <v>84</v>
      </c>
      <c r="AW113" s="96">
        <f t="shared" si="101"/>
        <v>84</v>
      </c>
      <c r="AX113" s="96">
        <f t="shared" si="101"/>
        <v>84</v>
      </c>
      <c r="AY113" s="96">
        <f>+AV113*Επιχειρήσεις!X117</f>
        <v>0</v>
      </c>
      <c r="AZ113" s="95">
        <f t="shared" si="70"/>
        <v>260</v>
      </c>
      <c r="BA113" s="191">
        <f t="shared" si="100"/>
        <v>8.7306917394224318E-3</v>
      </c>
      <c r="BD113" s="227">
        <f t="shared" si="71"/>
        <v>3.5199463343566563E-4</v>
      </c>
      <c r="BE113" s="144">
        <f>+ΥΠΟΛΟΓΙΣΜΟΙ!AP113</f>
        <v>6.5377281394715337E-3</v>
      </c>
      <c r="BF113" s="144">
        <f t="shared" si="72"/>
        <v>8.7306917394224318E-3</v>
      </c>
      <c r="BG113" s="144">
        <f t="shared" si="73"/>
        <v>5.20680483744321E-3</v>
      </c>
      <c r="BH113" s="216">
        <f t="shared" si="74"/>
        <v>274.92</v>
      </c>
      <c r="BJ113" s="215">
        <f t="shared" si="75"/>
        <v>3.5199463343566563E-4</v>
      </c>
      <c r="BK113" s="144">
        <f t="shared" si="76"/>
        <v>6.5377281394715337E-3</v>
      </c>
      <c r="BL113" s="144">
        <f t="shared" si="77"/>
        <v>3.4448613864535996E-3</v>
      </c>
      <c r="BM113" s="217">
        <f t="shared" si="78"/>
        <v>259.74</v>
      </c>
      <c r="BN113" s="144">
        <f t="shared" si="79"/>
        <v>8.7306917394224318E-3</v>
      </c>
      <c r="BO113" s="217">
        <f t="shared" si="80"/>
        <v>96.04</v>
      </c>
      <c r="BP113" s="216">
        <f t="shared" si="81"/>
        <v>355.78000000000003</v>
      </c>
      <c r="BR113" s="215">
        <f t="shared" si="82"/>
        <v>5.20680483744321E-3</v>
      </c>
      <c r="BS113" s="216">
        <f t="shared" si="83"/>
        <v>116.63</v>
      </c>
      <c r="BU113" s="222">
        <f t="shared" si="84"/>
        <v>391.55</v>
      </c>
      <c r="BV113" s="228">
        <f t="shared" si="85"/>
        <v>472.41</v>
      </c>
    </row>
    <row r="114" spans="1:74" x14ac:dyDescent="0.25">
      <c r="A114" s="77">
        <v>103</v>
      </c>
      <c r="B114" s="78" t="str">
        <f>+Επιχειρήσεις!B118</f>
        <v>Α</v>
      </c>
      <c r="C114" s="79">
        <f>+Επιχειρήσεις!C118</f>
        <v>1</v>
      </c>
      <c r="D114" s="80" t="str">
        <f>+Επιχειρήσεις!D118</f>
        <v>ΕΠΑΓΓΕΛΜΑΤΙΑΣ</v>
      </c>
      <c r="F114" s="81">
        <f>+Επιχειρήσεις!F118</f>
        <v>1</v>
      </c>
      <c r="H114" s="82">
        <f>IF(Επιχειρήσεις!H118&gt;1,1,0)</f>
        <v>1</v>
      </c>
      <c r="J114" s="143">
        <f>+Επιχειρήσεις!H118</f>
        <v>400</v>
      </c>
      <c r="K114" s="83">
        <f t="shared" si="86"/>
        <v>800</v>
      </c>
      <c r="L114" s="84">
        <f t="shared" si="87"/>
        <v>1.9483454650310957E-4</v>
      </c>
      <c r="N114" s="97">
        <f>+Επιχειρήσεις!I118</f>
        <v>0</v>
      </c>
      <c r="O114" s="86">
        <f t="shared" si="88"/>
        <v>0</v>
      </c>
      <c r="P114" s="87">
        <f t="shared" si="89"/>
        <v>0</v>
      </c>
      <c r="Q114" s="88">
        <f>IF(Επιχειρήσεις!J118=1,(K114*$Q$10),0)</f>
        <v>0</v>
      </c>
      <c r="R114" s="87">
        <f>IF(Επιχειρήσεις!K118=1,(K114*$R$10),0)</f>
        <v>0</v>
      </c>
      <c r="S114" s="89">
        <f t="shared" si="66"/>
        <v>0</v>
      </c>
      <c r="T114" s="144">
        <f t="shared" si="90"/>
        <v>0</v>
      </c>
      <c r="V114" s="145">
        <f t="shared" si="91"/>
        <v>800</v>
      </c>
      <c r="W114" s="28"/>
      <c r="X114" s="180">
        <f t="shared" si="67"/>
        <v>1.3538255132140986E-4</v>
      </c>
      <c r="Z114" s="165">
        <f>IF(Επιχειρήσεις!$M118=1,1,0)</f>
        <v>0</v>
      </c>
      <c r="AA114" s="91">
        <f t="shared" si="92"/>
        <v>0</v>
      </c>
      <c r="AB114" s="92">
        <f>IF(Επιχειρήσεις!$N118=1,1,0)</f>
        <v>0</v>
      </c>
      <c r="AC114" s="91">
        <f t="shared" si="93"/>
        <v>0</v>
      </c>
      <c r="AD114" s="92">
        <f>IF(Επιχειρήσεις!$O118=1,1,0)</f>
        <v>0</v>
      </c>
      <c r="AE114" s="91">
        <f t="shared" si="94"/>
        <v>0</v>
      </c>
      <c r="AF114" s="92">
        <f>IF(Επιχειρήσεις!$P118=1,1,0)</f>
        <v>0</v>
      </c>
      <c r="AG114" s="91">
        <f t="shared" si="95"/>
        <v>0</v>
      </c>
      <c r="AH114" s="93">
        <f>IF(Επιχειρήσεις!$Q118=1,1,0)</f>
        <v>0</v>
      </c>
      <c r="AI114" s="91">
        <f t="shared" si="96"/>
        <v>0</v>
      </c>
      <c r="AJ114" s="92">
        <f>IF(Επιχειρήσεις!$R118=1,1,0)</f>
        <v>0</v>
      </c>
      <c r="AK114" s="91">
        <f t="shared" si="97"/>
        <v>0</v>
      </c>
      <c r="AL114" s="90">
        <f>IF(Επιχειρήσεις!$M118=1,1,0)</f>
        <v>0</v>
      </c>
      <c r="AM114" s="91">
        <f t="shared" si="98"/>
        <v>0</v>
      </c>
      <c r="AN114" s="28"/>
      <c r="AO114" s="94">
        <f t="shared" si="99"/>
        <v>1</v>
      </c>
      <c r="AP114" s="166">
        <f t="shared" si="68"/>
        <v>2.7240533914464724E-4</v>
      </c>
      <c r="AS114" s="190">
        <f>+Επιχειρήσεις!U118</f>
        <v>0</v>
      </c>
      <c r="AT114" s="96">
        <f>+Επιχειρήσεις!V118</f>
        <v>0</v>
      </c>
      <c r="AU114" s="96">
        <f>+Επιχειρήσεις!W118</f>
        <v>0</v>
      </c>
      <c r="AV114" s="96">
        <f t="shared" si="101"/>
        <v>0</v>
      </c>
      <c r="AW114" s="96">
        <f t="shared" si="101"/>
        <v>0</v>
      </c>
      <c r="AX114" s="96">
        <f t="shared" si="101"/>
        <v>0</v>
      </c>
      <c r="AY114" s="96">
        <f>+AV114*Επιχειρήσεις!X118</f>
        <v>0</v>
      </c>
      <c r="AZ114" s="95">
        <f t="shared" si="70"/>
        <v>0</v>
      </c>
      <c r="BA114" s="191">
        <f t="shared" si="100"/>
        <v>0</v>
      </c>
      <c r="BD114" s="227">
        <f t="shared" si="71"/>
        <v>1.3538255132140986E-4</v>
      </c>
      <c r="BE114" s="144">
        <f>+ΥΠΟΛΟΓΙΣΜΟΙ!AP114</f>
        <v>2.7240533914464724E-4</v>
      </c>
      <c r="BF114" s="144">
        <f t="shared" si="72"/>
        <v>0</v>
      </c>
      <c r="BG114" s="144">
        <f t="shared" si="73"/>
        <v>1.3592929682201902E-4</v>
      </c>
      <c r="BH114" s="216">
        <f t="shared" si="74"/>
        <v>7.18</v>
      </c>
      <c r="BJ114" s="215">
        <f t="shared" si="75"/>
        <v>1.3538255132140986E-4</v>
      </c>
      <c r="BK114" s="144">
        <f t="shared" si="76"/>
        <v>2.7240533914464724E-4</v>
      </c>
      <c r="BL114" s="144">
        <f t="shared" si="77"/>
        <v>2.0389394523302853E-4</v>
      </c>
      <c r="BM114" s="217">
        <f t="shared" si="78"/>
        <v>15.37</v>
      </c>
      <c r="BN114" s="144">
        <f t="shared" si="79"/>
        <v>0</v>
      </c>
      <c r="BO114" s="217">
        <f t="shared" si="80"/>
        <v>0</v>
      </c>
      <c r="BP114" s="216">
        <f t="shared" si="81"/>
        <v>15.37</v>
      </c>
      <c r="BR114" s="215">
        <f t="shared" si="82"/>
        <v>1.3592929682201902E-4</v>
      </c>
      <c r="BS114" s="216">
        <f t="shared" si="83"/>
        <v>3.04</v>
      </c>
      <c r="BU114" s="222">
        <f t="shared" si="84"/>
        <v>10.219999999999999</v>
      </c>
      <c r="BV114" s="228">
        <f t="shared" si="85"/>
        <v>18.41</v>
      </c>
    </row>
    <row r="115" spans="1:74" x14ac:dyDescent="0.25">
      <c r="A115" s="77">
        <v>104</v>
      </c>
      <c r="B115" s="78" t="str">
        <f>+Επιχειρήσεις!B119</f>
        <v>Α</v>
      </c>
      <c r="C115" s="79">
        <f>+Επιχειρήσεις!C119</f>
        <v>1</v>
      </c>
      <c r="D115" s="80" t="str">
        <f>+Επιχειρήσεις!D119</f>
        <v>ΕΠΑΓΓΕΛΜΑΤΙΑΣ</v>
      </c>
      <c r="F115" s="81">
        <f>+Επιχειρήσεις!F119</f>
        <v>1</v>
      </c>
      <c r="H115" s="82">
        <f>IF(Επιχειρήσεις!H119&gt;1,1,0)</f>
        <v>1</v>
      </c>
      <c r="J115" s="143">
        <f>+Επιχειρήσεις!H119</f>
        <v>20</v>
      </c>
      <c r="K115" s="83">
        <f t="shared" si="86"/>
        <v>40</v>
      </c>
      <c r="L115" s="84">
        <f t="shared" si="87"/>
        <v>9.7417273251554782E-6</v>
      </c>
      <c r="N115" s="97">
        <f>+Επιχειρήσεις!I119</f>
        <v>0</v>
      </c>
      <c r="O115" s="86">
        <f t="shared" si="88"/>
        <v>0</v>
      </c>
      <c r="P115" s="87">
        <f t="shared" si="89"/>
        <v>0</v>
      </c>
      <c r="Q115" s="88">
        <f>IF(Επιχειρήσεις!J119=1,(K115*$Q$10),0)</f>
        <v>0</v>
      </c>
      <c r="R115" s="87">
        <f>IF(Επιχειρήσεις!K119=1,(K115*$R$10),0)</f>
        <v>0</v>
      </c>
      <c r="S115" s="89">
        <f t="shared" si="66"/>
        <v>0</v>
      </c>
      <c r="T115" s="144">
        <f t="shared" si="90"/>
        <v>0</v>
      </c>
      <c r="V115" s="145">
        <f t="shared" si="91"/>
        <v>40</v>
      </c>
      <c r="W115" s="28"/>
      <c r="X115" s="180">
        <f t="shared" si="67"/>
        <v>6.769127566070493E-6</v>
      </c>
      <c r="Z115" s="165">
        <f>IF(Επιχειρήσεις!$M119=1,1,0)</f>
        <v>1</v>
      </c>
      <c r="AA115" s="91">
        <f t="shared" si="92"/>
        <v>4</v>
      </c>
      <c r="AB115" s="92">
        <f>IF(Επιχειρήσεις!$N119=1,1,0)</f>
        <v>0</v>
      </c>
      <c r="AC115" s="91">
        <f t="shared" si="93"/>
        <v>0</v>
      </c>
      <c r="AD115" s="92">
        <f>IF(Επιχειρήσεις!$O119=1,1,0)</f>
        <v>0</v>
      </c>
      <c r="AE115" s="91">
        <f t="shared" si="94"/>
        <v>0</v>
      </c>
      <c r="AF115" s="92">
        <f>IF(Επιχειρήσεις!$P119=1,1,0)</f>
        <v>1</v>
      </c>
      <c r="AG115" s="91">
        <f t="shared" si="95"/>
        <v>4</v>
      </c>
      <c r="AH115" s="93">
        <f>IF(Επιχειρήσεις!$Q119=1,1,0)</f>
        <v>0</v>
      </c>
      <c r="AI115" s="91">
        <f t="shared" si="96"/>
        <v>0</v>
      </c>
      <c r="AJ115" s="92">
        <f>IF(Επιχειρήσεις!$R119=1,1,0)</f>
        <v>0</v>
      </c>
      <c r="AK115" s="91">
        <f t="shared" si="97"/>
        <v>0</v>
      </c>
      <c r="AL115" s="90">
        <f>IF(Επιχειρήσεις!$M119=1,1,0)</f>
        <v>1</v>
      </c>
      <c r="AM115" s="91">
        <f t="shared" si="98"/>
        <v>4</v>
      </c>
      <c r="AN115" s="28"/>
      <c r="AO115" s="94">
        <f t="shared" si="99"/>
        <v>16</v>
      </c>
      <c r="AP115" s="166">
        <f t="shared" si="68"/>
        <v>4.3584854263143558E-3</v>
      </c>
      <c r="AS115" s="190">
        <f>+Επιχειρήσεις!U119</f>
        <v>10</v>
      </c>
      <c r="AT115" s="96">
        <f>+Επιχειρήσεις!V119</f>
        <v>1</v>
      </c>
      <c r="AU115" s="96">
        <f>+Επιχειρήσεις!W119</f>
        <v>0</v>
      </c>
      <c r="AV115" s="96">
        <f t="shared" si="101"/>
        <v>120</v>
      </c>
      <c r="AW115" s="96">
        <f t="shared" si="101"/>
        <v>120</v>
      </c>
      <c r="AX115" s="96">
        <f t="shared" si="101"/>
        <v>120</v>
      </c>
      <c r="AY115" s="96">
        <f>+AV115*Επιχειρήσεις!X119</f>
        <v>0</v>
      </c>
      <c r="AZ115" s="95">
        <f t="shared" si="70"/>
        <v>371</v>
      </c>
      <c r="BA115" s="191">
        <f t="shared" si="100"/>
        <v>1.2458025520483546E-2</v>
      </c>
      <c r="BD115" s="227">
        <f t="shared" si="71"/>
        <v>6.769127566070493E-6</v>
      </c>
      <c r="BE115" s="144">
        <f>+ΥΠΟΛΟΓΙΣΜΟΙ!AP115</f>
        <v>4.3584854263143558E-3</v>
      </c>
      <c r="BF115" s="144">
        <f t="shared" si="72"/>
        <v>1.2458025520483546E-2</v>
      </c>
      <c r="BG115" s="144">
        <f t="shared" si="73"/>
        <v>5.6077600247879909E-3</v>
      </c>
      <c r="BH115" s="216">
        <f t="shared" si="74"/>
        <v>296.08999999999997</v>
      </c>
      <c r="BJ115" s="215">
        <f t="shared" si="75"/>
        <v>6.769127566070493E-6</v>
      </c>
      <c r="BK115" s="144">
        <f t="shared" si="76"/>
        <v>4.3584854263143558E-3</v>
      </c>
      <c r="BL115" s="144">
        <f t="shared" si="77"/>
        <v>2.1826272769402133E-3</v>
      </c>
      <c r="BM115" s="217">
        <f t="shared" si="78"/>
        <v>164.57</v>
      </c>
      <c r="BN115" s="144">
        <f t="shared" si="79"/>
        <v>1.2458025520483546E-2</v>
      </c>
      <c r="BO115" s="217">
        <f t="shared" si="80"/>
        <v>137.04</v>
      </c>
      <c r="BP115" s="216">
        <f t="shared" si="81"/>
        <v>301.61</v>
      </c>
      <c r="BR115" s="215">
        <f t="shared" si="82"/>
        <v>5.6077600247879909E-3</v>
      </c>
      <c r="BS115" s="216">
        <f t="shared" si="83"/>
        <v>125.61</v>
      </c>
      <c r="BU115" s="222">
        <f t="shared" si="84"/>
        <v>421.7</v>
      </c>
      <c r="BV115" s="228">
        <f t="shared" si="85"/>
        <v>427.22</v>
      </c>
    </row>
    <row r="116" spans="1:74" x14ac:dyDescent="0.25">
      <c r="A116" s="77">
        <v>105</v>
      </c>
      <c r="B116" s="78" t="str">
        <f>+Επιχειρήσεις!B120</f>
        <v>Α</v>
      </c>
      <c r="C116" s="79">
        <f>+Επιχειρήσεις!C120</f>
        <v>1</v>
      </c>
      <c r="D116" s="80" t="str">
        <f>+Επιχειρήσεις!D120</f>
        <v>ΕΠΑΓΓΕΛΜΑΤΙΑΣ</v>
      </c>
      <c r="F116" s="81">
        <f>+Επιχειρήσεις!F120</f>
        <v>2</v>
      </c>
      <c r="H116" s="82">
        <f>IF(Επιχειρήσεις!H120&gt;1,1,0)</f>
        <v>1</v>
      </c>
      <c r="J116" s="143">
        <f>+Επιχειρήσεις!H120</f>
        <v>15000</v>
      </c>
      <c r="K116" s="83">
        <f t="shared" si="86"/>
        <v>105000</v>
      </c>
      <c r="L116" s="84">
        <f t="shared" si="87"/>
        <v>2.557203422853313E-2</v>
      </c>
      <c r="N116" s="97">
        <f>+Επιχειρήσεις!I120</f>
        <v>1</v>
      </c>
      <c r="O116" s="86">
        <f t="shared" si="88"/>
        <v>0.3</v>
      </c>
      <c r="P116" s="87">
        <f t="shared" si="89"/>
        <v>31500</v>
      </c>
      <c r="Q116" s="88">
        <f>IF(Επιχειρήσεις!J120=1,(K116*$Q$10),0)</f>
        <v>0</v>
      </c>
      <c r="R116" s="87">
        <f>IF(Επιχειρήσεις!K120=1,(K116*$R$10),0)</f>
        <v>21000</v>
      </c>
      <c r="S116" s="89">
        <f t="shared" si="66"/>
        <v>52500</v>
      </c>
      <c r="T116" s="144">
        <f t="shared" si="90"/>
        <v>2.9115988670830161E-2</v>
      </c>
      <c r="V116" s="145">
        <f t="shared" si="91"/>
        <v>157500</v>
      </c>
      <c r="W116" s="28"/>
      <c r="X116" s="180">
        <f t="shared" si="67"/>
        <v>2.6653439791402566E-2</v>
      </c>
      <c r="Z116" s="165">
        <f>IF(Επιχειρήσεις!$M120=1,1,0)</f>
        <v>1</v>
      </c>
      <c r="AA116" s="91">
        <f t="shared" si="92"/>
        <v>12</v>
      </c>
      <c r="AB116" s="92">
        <f>IF(Επιχειρήσεις!$N120=1,1,0)</f>
        <v>0</v>
      </c>
      <c r="AC116" s="91">
        <f t="shared" si="93"/>
        <v>0</v>
      </c>
      <c r="AD116" s="92">
        <f>IF(Επιχειρήσεις!$O120=1,1,0)</f>
        <v>0</v>
      </c>
      <c r="AE116" s="91">
        <f t="shared" si="94"/>
        <v>0</v>
      </c>
      <c r="AF116" s="92">
        <f>IF(Επιχειρήσεις!$P120=1,1,0)</f>
        <v>1</v>
      </c>
      <c r="AG116" s="91">
        <f t="shared" si="95"/>
        <v>0</v>
      </c>
      <c r="AH116" s="93">
        <f>IF(Επιχειρήσεις!$Q120=1,1,0)</f>
        <v>0</v>
      </c>
      <c r="AI116" s="91">
        <f t="shared" si="96"/>
        <v>0</v>
      </c>
      <c r="AJ116" s="92">
        <f>IF(Επιχειρήσεις!$R120=1,1,0)</f>
        <v>0</v>
      </c>
      <c r="AK116" s="91">
        <f t="shared" si="97"/>
        <v>0</v>
      </c>
      <c r="AL116" s="90">
        <f>IF(Επιχειρήσεις!$M120=1,1,0)</f>
        <v>1</v>
      </c>
      <c r="AM116" s="91">
        <f t="shared" si="98"/>
        <v>12</v>
      </c>
      <c r="AN116" s="28"/>
      <c r="AO116" s="94">
        <f t="shared" si="99"/>
        <v>28</v>
      </c>
      <c r="AP116" s="166">
        <f t="shared" si="68"/>
        <v>7.6273494960501223E-3</v>
      </c>
      <c r="AS116" s="190">
        <f>+Επιχειρήσεις!U120</f>
        <v>8</v>
      </c>
      <c r="AT116" s="96">
        <f>+Επιχειρήσεις!V120</f>
        <v>1</v>
      </c>
      <c r="AU116" s="96">
        <f>+Επιχειρήσεις!W120</f>
        <v>0</v>
      </c>
      <c r="AV116" s="96">
        <f t="shared" si="101"/>
        <v>96</v>
      </c>
      <c r="AW116" s="96">
        <f t="shared" si="101"/>
        <v>96</v>
      </c>
      <c r="AX116" s="96">
        <f t="shared" si="101"/>
        <v>96</v>
      </c>
      <c r="AY116" s="96">
        <f>+AV116*Επιχειρήσεις!X120</f>
        <v>0</v>
      </c>
      <c r="AZ116" s="95">
        <f t="shared" si="70"/>
        <v>297</v>
      </c>
      <c r="BA116" s="191">
        <f t="shared" si="100"/>
        <v>9.9731363331094693E-3</v>
      </c>
      <c r="BD116" s="227">
        <f t="shared" si="71"/>
        <v>2.6653439791402566E-2</v>
      </c>
      <c r="BE116" s="144">
        <f>+ΥΠΟΛΟΓΙΣΜΟΙ!AP116</f>
        <v>7.6273494960501223E-3</v>
      </c>
      <c r="BF116" s="144">
        <f t="shared" si="72"/>
        <v>9.9731363331094693E-3</v>
      </c>
      <c r="BG116" s="144">
        <f t="shared" si="73"/>
        <v>1.4751308540187386E-2</v>
      </c>
      <c r="BH116" s="216">
        <f t="shared" si="74"/>
        <v>778.87</v>
      </c>
      <c r="BJ116" s="215">
        <f t="shared" si="75"/>
        <v>2.6653439791402566E-2</v>
      </c>
      <c r="BK116" s="144">
        <f t="shared" si="76"/>
        <v>7.6273494960501223E-3</v>
      </c>
      <c r="BL116" s="144">
        <f t="shared" si="77"/>
        <v>1.7140394643726343E-2</v>
      </c>
      <c r="BM116" s="217">
        <f t="shared" si="78"/>
        <v>1292.3900000000001</v>
      </c>
      <c r="BN116" s="144">
        <f t="shared" si="79"/>
        <v>9.9731363331094693E-3</v>
      </c>
      <c r="BO116" s="217">
        <f t="shared" si="80"/>
        <v>109.7</v>
      </c>
      <c r="BP116" s="216">
        <f t="shared" si="81"/>
        <v>1402.0900000000001</v>
      </c>
      <c r="BR116" s="215">
        <f t="shared" si="82"/>
        <v>1.4751308540187386E-2</v>
      </c>
      <c r="BS116" s="216">
        <f t="shared" si="83"/>
        <v>330.43</v>
      </c>
      <c r="BU116" s="222">
        <f t="shared" si="84"/>
        <v>1109.3</v>
      </c>
      <c r="BV116" s="228">
        <f t="shared" si="85"/>
        <v>1732.5200000000002</v>
      </c>
    </row>
    <row r="117" spans="1:74" x14ac:dyDescent="0.25">
      <c r="A117" s="77">
        <v>106</v>
      </c>
      <c r="B117" s="78" t="str">
        <f>+Επιχειρήσεις!B121</f>
        <v>Α</v>
      </c>
      <c r="C117" s="79">
        <f>+Επιχειρήσεις!C121</f>
        <v>1</v>
      </c>
      <c r="D117" s="80" t="str">
        <f>+Επιχειρήσεις!D121</f>
        <v>ΕΠΑΓΓΕΛΜΑΤΙΑΣ</v>
      </c>
      <c r="F117" s="81">
        <f>+Επιχειρήσεις!F121</f>
        <v>2</v>
      </c>
      <c r="H117" s="82">
        <f>IF(Επιχειρήσεις!H121&gt;1,1,0)</f>
        <v>1</v>
      </c>
      <c r="J117" s="143">
        <f>+Επιχειρήσεις!H121</f>
        <v>65000</v>
      </c>
      <c r="K117" s="83">
        <f t="shared" si="86"/>
        <v>455000</v>
      </c>
      <c r="L117" s="84">
        <f t="shared" si="87"/>
        <v>0.11081214832364356</v>
      </c>
      <c r="N117" s="97">
        <f>+Επιχειρήσεις!I121</f>
        <v>0</v>
      </c>
      <c r="O117" s="86">
        <f t="shared" si="88"/>
        <v>0</v>
      </c>
      <c r="P117" s="87">
        <f t="shared" si="89"/>
        <v>0</v>
      </c>
      <c r="Q117" s="88">
        <f>IF(Επιχειρήσεις!J121=1,(K117*$Q$10),0)</f>
        <v>91000</v>
      </c>
      <c r="R117" s="87">
        <f>IF(Επιχειρήσεις!K121=1,(K117*$R$10),0)</f>
        <v>91000</v>
      </c>
      <c r="S117" s="89">
        <f t="shared" si="66"/>
        <v>182000</v>
      </c>
      <c r="T117" s="144">
        <f t="shared" si="90"/>
        <v>0.10093542739221123</v>
      </c>
      <c r="V117" s="145">
        <f t="shared" si="91"/>
        <v>637000</v>
      </c>
      <c r="W117" s="28"/>
      <c r="X117" s="180">
        <f t="shared" si="67"/>
        <v>0.10779835648967259</v>
      </c>
      <c r="Z117" s="165">
        <f>IF(Επιχειρήσεις!$M121=1,1,0)</f>
        <v>1</v>
      </c>
      <c r="AA117" s="91">
        <f t="shared" si="92"/>
        <v>12</v>
      </c>
      <c r="AB117" s="92">
        <f>IF(Επιχειρήσεις!$N121=1,1,0)</f>
        <v>0</v>
      </c>
      <c r="AC117" s="91">
        <f t="shared" si="93"/>
        <v>0</v>
      </c>
      <c r="AD117" s="92">
        <f>IF(Επιχειρήσεις!$O121=1,1,0)</f>
        <v>0</v>
      </c>
      <c r="AE117" s="91">
        <f t="shared" si="94"/>
        <v>0</v>
      </c>
      <c r="AF117" s="92">
        <f>IF(Επιχειρήσεις!$P121=1,1,0)</f>
        <v>0</v>
      </c>
      <c r="AG117" s="91">
        <f t="shared" si="95"/>
        <v>0</v>
      </c>
      <c r="AH117" s="93">
        <f>IF(Επιχειρήσεις!$Q121=1,1,0)</f>
        <v>1</v>
      </c>
      <c r="AI117" s="91">
        <f t="shared" si="96"/>
        <v>0</v>
      </c>
      <c r="AJ117" s="92">
        <f>IF(Επιχειρήσεις!$R121=1,1,0)</f>
        <v>0</v>
      </c>
      <c r="AK117" s="91">
        <f t="shared" si="97"/>
        <v>0</v>
      </c>
      <c r="AL117" s="90">
        <f>IF(Επιχειρήσεις!$M121=1,1,0)</f>
        <v>1</v>
      </c>
      <c r="AM117" s="91">
        <f t="shared" si="98"/>
        <v>12</v>
      </c>
      <c r="AN117" s="28"/>
      <c r="AO117" s="94">
        <f t="shared" si="99"/>
        <v>28</v>
      </c>
      <c r="AP117" s="166">
        <f t="shared" si="68"/>
        <v>7.6273494960501223E-3</v>
      </c>
      <c r="AS117" s="190">
        <f>+Επιχειρήσεις!U121</f>
        <v>9</v>
      </c>
      <c r="AT117" s="96">
        <f>+Επιχειρήσεις!V121</f>
        <v>1</v>
      </c>
      <c r="AU117" s="96">
        <f>+Επιχειρήσεις!W121</f>
        <v>0</v>
      </c>
      <c r="AV117" s="96">
        <f t="shared" si="101"/>
        <v>108</v>
      </c>
      <c r="AW117" s="96">
        <f t="shared" si="101"/>
        <v>108</v>
      </c>
      <c r="AX117" s="96">
        <f t="shared" si="101"/>
        <v>108</v>
      </c>
      <c r="AY117" s="96">
        <f>+AV117*Επιχειρήσεις!X121</f>
        <v>0</v>
      </c>
      <c r="AZ117" s="95">
        <f t="shared" si="70"/>
        <v>334</v>
      </c>
      <c r="BA117" s="191">
        <f t="shared" si="100"/>
        <v>1.1215580926796507E-2</v>
      </c>
      <c r="BD117" s="227">
        <f t="shared" si="71"/>
        <v>0.10779835648967259</v>
      </c>
      <c r="BE117" s="144">
        <f>+ΥΠΟΛΟΓΙΣΜΟΙ!AP117</f>
        <v>7.6273494960501223E-3</v>
      </c>
      <c r="BF117" s="144">
        <f t="shared" si="72"/>
        <v>1.1215580926796507E-2</v>
      </c>
      <c r="BG117" s="144">
        <f t="shared" si="73"/>
        <v>4.2213762304173071E-2</v>
      </c>
      <c r="BH117" s="216">
        <f t="shared" si="74"/>
        <v>2228.89</v>
      </c>
      <c r="BJ117" s="215">
        <f t="shared" si="75"/>
        <v>0.10779835648967259</v>
      </c>
      <c r="BK117" s="144">
        <f t="shared" si="76"/>
        <v>7.6273494960501223E-3</v>
      </c>
      <c r="BL117" s="144">
        <f t="shared" si="77"/>
        <v>5.7712852992861358E-2</v>
      </c>
      <c r="BM117" s="217">
        <f t="shared" si="78"/>
        <v>4351.55</v>
      </c>
      <c r="BN117" s="144">
        <f t="shared" si="79"/>
        <v>1.1215580926796507E-2</v>
      </c>
      <c r="BO117" s="217">
        <f t="shared" si="80"/>
        <v>123.37</v>
      </c>
      <c r="BP117" s="216">
        <f t="shared" si="81"/>
        <v>4474.92</v>
      </c>
      <c r="BR117" s="215">
        <f t="shared" si="82"/>
        <v>4.2213762304173071E-2</v>
      </c>
      <c r="BS117" s="216">
        <f t="shared" si="83"/>
        <v>945.59</v>
      </c>
      <c r="BU117" s="222">
        <f t="shared" si="84"/>
        <v>3174.48</v>
      </c>
      <c r="BV117" s="228">
        <f t="shared" si="85"/>
        <v>5420.51</v>
      </c>
    </row>
    <row r="118" spans="1:74" x14ac:dyDescent="0.25">
      <c r="A118" s="77">
        <v>107</v>
      </c>
      <c r="B118" s="78" t="str">
        <f>+Επιχειρήσεις!B122</f>
        <v>Α</v>
      </c>
      <c r="C118" s="79">
        <f>+Επιχειρήσεις!C122</f>
        <v>1</v>
      </c>
      <c r="D118" s="80" t="str">
        <f>+Επιχειρήσεις!D122</f>
        <v>ΕΠΑΓΓΕΛΜΑΤΙΑΣ</v>
      </c>
      <c r="F118" s="81">
        <f>+Επιχειρήσεις!F122</f>
        <v>1</v>
      </c>
      <c r="H118" s="82">
        <f>IF(Επιχειρήσεις!H122&gt;1,1,0)</f>
        <v>1</v>
      </c>
      <c r="J118" s="143">
        <f>+Επιχειρήσεις!H122</f>
        <v>6000</v>
      </c>
      <c r="K118" s="83">
        <f t="shared" si="86"/>
        <v>12000</v>
      </c>
      <c r="L118" s="84">
        <f t="shared" si="87"/>
        <v>2.9225181975466434E-3</v>
      </c>
      <c r="N118" s="97">
        <f>+Επιχειρήσεις!I122</f>
        <v>1</v>
      </c>
      <c r="O118" s="86">
        <f t="shared" si="88"/>
        <v>0.3</v>
      </c>
      <c r="P118" s="87">
        <f t="shared" si="89"/>
        <v>3600</v>
      </c>
      <c r="Q118" s="88">
        <f>IF(Επιχειρήσεις!J122=1,(K118*$Q$10),0)</f>
        <v>2400</v>
      </c>
      <c r="R118" s="87">
        <f>IF(Επιχειρήσεις!K122=1,(K118*$R$10),0)</f>
        <v>2400</v>
      </c>
      <c r="S118" s="89">
        <f t="shared" si="66"/>
        <v>8400</v>
      </c>
      <c r="T118" s="144">
        <f t="shared" si="90"/>
        <v>4.6585581873328256E-3</v>
      </c>
      <c r="V118" s="145">
        <f t="shared" si="91"/>
        <v>20400</v>
      </c>
      <c r="W118" s="28"/>
      <c r="X118" s="180">
        <f t="shared" si="67"/>
        <v>3.4522550586959513E-3</v>
      </c>
      <c r="Z118" s="165">
        <f>IF(Επιχειρήσεις!$M122=1,1,0)</f>
        <v>1</v>
      </c>
      <c r="AA118" s="91">
        <f t="shared" si="92"/>
        <v>4</v>
      </c>
      <c r="AB118" s="92">
        <f>IF(Επιχειρήσεις!$N122=1,1,0)</f>
        <v>0</v>
      </c>
      <c r="AC118" s="91">
        <f t="shared" si="93"/>
        <v>0</v>
      </c>
      <c r="AD118" s="92">
        <f>IF(Επιχειρήσεις!$O122=1,1,0)</f>
        <v>0</v>
      </c>
      <c r="AE118" s="91">
        <f t="shared" si="94"/>
        <v>0</v>
      </c>
      <c r="AF118" s="92">
        <f>IF(Επιχειρήσεις!$P122=1,1,0)</f>
        <v>0</v>
      </c>
      <c r="AG118" s="91">
        <f t="shared" si="95"/>
        <v>0</v>
      </c>
      <c r="AH118" s="93">
        <f>IF(Επιχειρήσεις!$Q122=1,1,0)</f>
        <v>1</v>
      </c>
      <c r="AI118" s="91">
        <f t="shared" si="96"/>
        <v>12</v>
      </c>
      <c r="AJ118" s="92">
        <f>IF(Επιχειρήσεις!$R122=1,1,0)</f>
        <v>0</v>
      </c>
      <c r="AK118" s="91">
        <f t="shared" si="97"/>
        <v>0</v>
      </c>
      <c r="AL118" s="90">
        <f>IF(Επιχειρήσεις!$M122=1,1,0)</f>
        <v>1</v>
      </c>
      <c r="AM118" s="91">
        <f t="shared" si="98"/>
        <v>4</v>
      </c>
      <c r="AN118" s="28"/>
      <c r="AO118" s="94">
        <f t="shared" si="99"/>
        <v>24</v>
      </c>
      <c r="AP118" s="166">
        <f t="shared" si="68"/>
        <v>6.5377281394715337E-3</v>
      </c>
      <c r="AS118" s="190">
        <f>+Επιχειρήσεις!U122</f>
        <v>15</v>
      </c>
      <c r="AT118" s="96">
        <f>+Επιχειρήσεις!V122</f>
        <v>1</v>
      </c>
      <c r="AU118" s="96">
        <f>+Επιχειρήσεις!W122</f>
        <v>0</v>
      </c>
      <c r="AV118" s="96">
        <f t="shared" si="101"/>
        <v>180</v>
      </c>
      <c r="AW118" s="96">
        <f t="shared" si="101"/>
        <v>180</v>
      </c>
      <c r="AX118" s="96">
        <f t="shared" si="101"/>
        <v>180</v>
      </c>
      <c r="AY118" s="96">
        <f>+AV118*Επιχειρήσεις!X122</f>
        <v>0</v>
      </c>
      <c r="AZ118" s="95">
        <f t="shared" si="70"/>
        <v>556</v>
      </c>
      <c r="BA118" s="191">
        <f t="shared" si="100"/>
        <v>1.8670248488918736E-2</v>
      </c>
      <c r="BD118" s="227">
        <f t="shared" si="71"/>
        <v>3.4522550586959513E-3</v>
      </c>
      <c r="BE118" s="144">
        <f>+ΥΠΟΛΟΓΙΣΜΟΙ!AP118</f>
        <v>6.5377281394715337E-3</v>
      </c>
      <c r="BF118" s="144">
        <f t="shared" si="72"/>
        <v>1.8670248488918736E-2</v>
      </c>
      <c r="BG118" s="144">
        <f t="shared" si="73"/>
        <v>9.5534105623620736E-3</v>
      </c>
      <c r="BH118" s="216">
        <f t="shared" si="74"/>
        <v>504.42</v>
      </c>
      <c r="BJ118" s="215">
        <f t="shared" si="75"/>
        <v>3.4522550586959513E-3</v>
      </c>
      <c r="BK118" s="144">
        <f t="shared" si="76"/>
        <v>6.5377281394715337E-3</v>
      </c>
      <c r="BL118" s="144">
        <f t="shared" si="77"/>
        <v>4.9949915990837425E-3</v>
      </c>
      <c r="BM118" s="217">
        <f t="shared" si="78"/>
        <v>376.62</v>
      </c>
      <c r="BN118" s="144">
        <f t="shared" si="79"/>
        <v>1.8670248488918736E-2</v>
      </c>
      <c r="BO118" s="217">
        <f t="shared" si="80"/>
        <v>205.37</v>
      </c>
      <c r="BP118" s="216">
        <f t="shared" si="81"/>
        <v>581.99</v>
      </c>
      <c r="BR118" s="215">
        <f t="shared" si="82"/>
        <v>9.5534105623620736E-3</v>
      </c>
      <c r="BS118" s="216">
        <f t="shared" si="83"/>
        <v>214</v>
      </c>
      <c r="BU118" s="222">
        <f t="shared" si="84"/>
        <v>718.42000000000007</v>
      </c>
      <c r="BV118" s="228">
        <f t="shared" si="85"/>
        <v>795.99</v>
      </c>
    </row>
    <row r="119" spans="1:74" x14ac:dyDescent="0.25">
      <c r="A119" s="77">
        <v>108</v>
      </c>
      <c r="B119" s="78" t="str">
        <f>+Επιχειρήσεις!B123</f>
        <v>Α</v>
      </c>
      <c r="C119" s="79">
        <f>+Επιχειρήσεις!C123</f>
        <v>1</v>
      </c>
      <c r="D119" s="80" t="str">
        <f>+Επιχειρήσεις!D123</f>
        <v>ΕΠΑΓΓΕΛΜΑΤΙΑΣ</v>
      </c>
      <c r="F119" s="81">
        <f>+Επιχειρήσεις!F123</f>
        <v>1</v>
      </c>
      <c r="H119" s="82">
        <f>IF(Επιχειρήσεις!H123&gt;1,1,0)</f>
        <v>1</v>
      </c>
      <c r="J119" s="143">
        <f>+Επιχειρήσεις!H123</f>
        <v>400</v>
      </c>
      <c r="K119" s="83">
        <f t="shared" si="86"/>
        <v>800</v>
      </c>
      <c r="L119" s="84">
        <f t="shared" si="87"/>
        <v>1.9483454650310957E-4</v>
      </c>
      <c r="N119" s="97">
        <f>+Επιχειρήσεις!I123</f>
        <v>1</v>
      </c>
      <c r="O119" s="86">
        <f t="shared" si="88"/>
        <v>0.3</v>
      </c>
      <c r="P119" s="87">
        <f t="shared" si="89"/>
        <v>240</v>
      </c>
      <c r="Q119" s="88">
        <f>IF(Επιχειρήσεις!J123=1,(K119*$Q$10),0)</f>
        <v>160</v>
      </c>
      <c r="R119" s="87">
        <f>IF(Επιχειρήσεις!K123=1,(K119*$R$10),0)</f>
        <v>160</v>
      </c>
      <c r="S119" s="89">
        <f t="shared" si="66"/>
        <v>560</v>
      </c>
      <c r="T119" s="144">
        <f t="shared" si="90"/>
        <v>3.1057054582218837E-4</v>
      </c>
      <c r="V119" s="145">
        <f t="shared" si="91"/>
        <v>1360</v>
      </c>
      <c r="W119" s="28"/>
      <c r="X119" s="180">
        <f t="shared" si="67"/>
        <v>2.3015033724639675E-4</v>
      </c>
      <c r="Z119" s="165">
        <f>IF(Επιχειρήσεις!$M123=1,1,0)</f>
        <v>1</v>
      </c>
      <c r="AA119" s="91">
        <f t="shared" si="92"/>
        <v>4</v>
      </c>
      <c r="AB119" s="92">
        <f>IF(Επιχειρήσεις!$N123=1,1,0)</f>
        <v>0</v>
      </c>
      <c r="AC119" s="91">
        <f t="shared" si="93"/>
        <v>0</v>
      </c>
      <c r="AD119" s="92">
        <f>IF(Επιχειρήσεις!$O123=1,1,0)</f>
        <v>0</v>
      </c>
      <c r="AE119" s="91">
        <f t="shared" si="94"/>
        <v>0</v>
      </c>
      <c r="AF119" s="92">
        <f>IF(Επιχειρήσεις!$P123=1,1,0)</f>
        <v>0</v>
      </c>
      <c r="AG119" s="91">
        <f t="shared" si="95"/>
        <v>0</v>
      </c>
      <c r="AH119" s="93">
        <f>IF(Επιχειρήσεις!$Q123=1,1,0)</f>
        <v>1</v>
      </c>
      <c r="AI119" s="91">
        <f t="shared" si="96"/>
        <v>12</v>
      </c>
      <c r="AJ119" s="92">
        <f>IF(Επιχειρήσεις!$R123=1,1,0)</f>
        <v>0</v>
      </c>
      <c r="AK119" s="91">
        <f t="shared" si="97"/>
        <v>0</v>
      </c>
      <c r="AL119" s="90">
        <f>IF(Επιχειρήσεις!$M123=1,1,0)</f>
        <v>1</v>
      </c>
      <c r="AM119" s="91">
        <f t="shared" si="98"/>
        <v>4</v>
      </c>
      <c r="AN119" s="28"/>
      <c r="AO119" s="94">
        <f t="shared" si="99"/>
        <v>24</v>
      </c>
      <c r="AP119" s="166">
        <f t="shared" si="68"/>
        <v>6.5377281394715337E-3</v>
      </c>
      <c r="AS119" s="190">
        <f>+Επιχειρήσεις!U123</f>
        <v>2</v>
      </c>
      <c r="AT119" s="96">
        <f>+Επιχειρήσεις!V123</f>
        <v>0</v>
      </c>
      <c r="AU119" s="96">
        <f>+Επιχειρήσεις!W123</f>
        <v>1</v>
      </c>
      <c r="AV119" s="96">
        <f t="shared" si="101"/>
        <v>12</v>
      </c>
      <c r="AW119" s="96">
        <f t="shared" si="101"/>
        <v>12</v>
      </c>
      <c r="AX119" s="96">
        <f t="shared" si="101"/>
        <v>12</v>
      </c>
      <c r="AY119" s="96">
        <f>+AV119*Επιχειρήσεις!X123</f>
        <v>12</v>
      </c>
      <c r="AZ119" s="95">
        <f t="shared" si="70"/>
        <v>51</v>
      </c>
      <c r="BA119" s="191">
        <f t="shared" si="100"/>
        <v>1.712558764271323E-3</v>
      </c>
      <c r="BD119" s="227">
        <f t="shared" si="71"/>
        <v>2.3015033724639675E-4</v>
      </c>
      <c r="BE119" s="144">
        <f>+ΥΠΟΛΟΓΙΣΜΟΙ!AP119</f>
        <v>6.5377281394715337E-3</v>
      </c>
      <c r="BF119" s="144">
        <f t="shared" si="72"/>
        <v>1.712558764271323E-3</v>
      </c>
      <c r="BG119" s="144">
        <f t="shared" si="73"/>
        <v>2.8268124136630844E-3</v>
      </c>
      <c r="BH119" s="216">
        <f t="shared" si="74"/>
        <v>149.26</v>
      </c>
      <c r="BJ119" s="215">
        <f t="shared" si="75"/>
        <v>2.3015033724639675E-4</v>
      </c>
      <c r="BK119" s="144">
        <f t="shared" si="76"/>
        <v>6.5377281394715337E-3</v>
      </c>
      <c r="BL119" s="144">
        <f t="shared" si="77"/>
        <v>3.3839392383589652E-3</v>
      </c>
      <c r="BM119" s="217">
        <f t="shared" si="78"/>
        <v>255.15</v>
      </c>
      <c r="BN119" s="144">
        <f t="shared" si="79"/>
        <v>1.712558764271323E-3</v>
      </c>
      <c r="BO119" s="217">
        <f t="shared" si="80"/>
        <v>18.84</v>
      </c>
      <c r="BP119" s="216">
        <f t="shared" si="81"/>
        <v>273.99</v>
      </c>
      <c r="BR119" s="215">
        <f t="shared" si="82"/>
        <v>2.8268124136630844E-3</v>
      </c>
      <c r="BS119" s="216">
        <f t="shared" si="83"/>
        <v>63.32</v>
      </c>
      <c r="BU119" s="222">
        <f t="shared" si="84"/>
        <v>212.57999999999998</v>
      </c>
      <c r="BV119" s="228">
        <f t="shared" si="85"/>
        <v>337.31</v>
      </c>
    </row>
    <row r="120" spans="1:74" x14ac:dyDescent="0.25">
      <c r="A120" s="77">
        <v>109</v>
      </c>
      <c r="B120" s="78" t="str">
        <f>+Επιχειρήσεις!B124</f>
        <v>Α</v>
      </c>
      <c r="C120" s="79">
        <f>+Επιχειρήσεις!C124</f>
        <v>1</v>
      </c>
      <c r="D120" s="80" t="str">
        <f>+Επιχειρήσεις!D124</f>
        <v>ΕΠΑΓΓΕΛΜΑΤΙΑΣ</v>
      </c>
      <c r="F120" s="81">
        <f>+Επιχειρήσεις!F124</f>
        <v>1</v>
      </c>
      <c r="H120" s="82">
        <f>IF(Επιχειρήσεις!H124&gt;1,1,0)</f>
        <v>1</v>
      </c>
      <c r="J120" s="143">
        <f>+Επιχειρήσεις!H124</f>
        <v>500</v>
      </c>
      <c r="K120" s="83">
        <f t="shared" si="86"/>
        <v>1000</v>
      </c>
      <c r="L120" s="84">
        <f t="shared" si="87"/>
        <v>2.4354318312888696E-4</v>
      </c>
      <c r="N120" s="97">
        <f>+Επιχειρήσεις!I124</f>
        <v>1</v>
      </c>
      <c r="O120" s="86">
        <f t="shared" si="88"/>
        <v>0.3</v>
      </c>
      <c r="P120" s="87">
        <f t="shared" si="89"/>
        <v>300</v>
      </c>
      <c r="Q120" s="88">
        <f>IF(Επιχειρήσεις!J124=1,(K120*$Q$10),0)</f>
        <v>0</v>
      </c>
      <c r="R120" s="87">
        <f>IF(Επιχειρήσεις!K124=1,(K120*$R$10),0)</f>
        <v>200</v>
      </c>
      <c r="S120" s="89">
        <f t="shared" si="66"/>
        <v>500</v>
      </c>
      <c r="T120" s="144">
        <f t="shared" si="90"/>
        <v>2.7729513019838251E-4</v>
      </c>
      <c r="V120" s="145">
        <f t="shared" si="91"/>
        <v>1500</v>
      </c>
      <c r="W120" s="28"/>
      <c r="X120" s="180">
        <f t="shared" si="67"/>
        <v>2.5384228372764348E-4</v>
      </c>
      <c r="Z120" s="165">
        <f>IF(Επιχειρήσεις!$M124=1,1,0)</f>
        <v>1</v>
      </c>
      <c r="AA120" s="91">
        <f t="shared" si="92"/>
        <v>4</v>
      </c>
      <c r="AB120" s="92">
        <f>IF(Επιχειρήσεις!$N124=1,1,0)</f>
        <v>0</v>
      </c>
      <c r="AC120" s="91">
        <f t="shared" si="93"/>
        <v>0</v>
      </c>
      <c r="AD120" s="92">
        <f>IF(Επιχειρήσεις!$O124=1,1,0)</f>
        <v>0</v>
      </c>
      <c r="AE120" s="91">
        <f t="shared" si="94"/>
        <v>0</v>
      </c>
      <c r="AF120" s="92">
        <f>IF(Επιχειρήσεις!$P124=1,1,0)</f>
        <v>0</v>
      </c>
      <c r="AG120" s="91">
        <f t="shared" si="95"/>
        <v>0</v>
      </c>
      <c r="AH120" s="93">
        <f>IF(Επιχειρήσεις!$Q124=1,1,0)</f>
        <v>1</v>
      </c>
      <c r="AI120" s="91">
        <f t="shared" si="96"/>
        <v>12</v>
      </c>
      <c r="AJ120" s="92">
        <f>IF(Επιχειρήσεις!$R124=1,1,0)</f>
        <v>0</v>
      </c>
      <c r="AK120" s="91">
        <f t="shared" si="97"/>
        <v>0</v>
      </c>
      <c r="AL120" s="90">
        <f>IF(Επιχειρήσεις!$M124=1,1,0)</f>
        <v>1</v>
      </c>
      <c r="AM120" s="91">
        <f t="shared" si="98"/>
        <v>4</v>
      </c>
      <c r="AN120" s="28"/>
      <c r="AO120" s="94">
        <f t="shared" si="99"/>
        <v>24</v>
      </c>
      <c r="AP120" s="166">
        <f t="shared" si="68"/>
        <v>6.5377281394715337E-3</v>
      </c>
      <c r="AS120" s="190">
        <f>+Επιχειρήσεις!U124</f>
        <v>1</v>
      </c>
      <c r="AT120" s="96">
        <f>+Επιχειρήσεις!V124</f>
        <v>0</v>
      </c>
      <c r="AU120" s="96">
        <f>+Επιχειρήσεις!W124</f>
        <v>1</v>
      </c>
      <c r="AV120" s="96">
        <f t="shared" si="101"/>
        <v>6</v>
      </c>
      <c r="AW120" s="96">
        <f t="shared" si="101"/>
        <v>6</v>
      </c>
      <c r="AX120" s="96">
        <f t="shared" si="101"/>
        <v>6</v>
      </c>
      <c r="AY120" s="96">
        <f>+AV120*Επιχειρήσεις!X124</f>
        <v>6</v>
      </c>
      <c r="AZ120" s="95">
        <f t="shared" si="70"/>
        <v>26</v>
      </c>
      <c r="BA120" s="191">
        <f t="shared" si="100"/>
        <v>8.7306917394224307E-4</v>
      </c>
      <c r="BD120" s="227">
        <f t="shared" si="71"/>
        <v>2.5384228372764348E-4</v>
      </c>
      <c r="BE120" s="144">
        <f>+ΥΠΟΛΟΓΙΣΜΟΙ!AP120</f>
        <v>6.5377281394715337E-3</v>
      </c>
      <c r="BF120" s="144">
        <f t="shared" si="72"/>
        <v>8.7306917394224307E-4</v>
      </c>
      <c r="BG120" s="144">
        <f t="shared" si="73"/>
        <v>2.554879865713807E-3</v>
      </c>
      <c r="BH120" s="216">
        <f t="shared" si="74"/>
        <v>134.9</v>
      </c>
      <c r="BJ120" s="215">
        <f t="shared" si="75"/>
        <v>2.5384228372764348E-4</v>
      </c>
      <c r="BK120" s="144">
        <f t="shared" si="76"/>
        <v>6.5377281394715337E-3</v>
      </c>
      <c r="BL120" s="144">
        <f t="shared" si="77"/>
        <v>3.3957852115995887E-3</v>
      </c>
      <c r="BM120" s="217">
        <f t="shared" si="78"/>
        <v>256.04000000000002</v>
      </c>
      <c r="BN120" s="144">
        <f t="shared" si="79"/>
        <v>8.7306917394224307E-4</v>
      </c>
      <c r="BO120" s="217">
        <f t="shared" si="80"/>
        <v>9.6</v>
      </c>
      <c r="BP120" s="216">
        <f t="shared" si="81"/>
        <v>265.64000000000004</v>
      </c>
      <c r="BR120" s="215">
        <f t="shared" si="82"/>
        <v>2.554879865713807E-3</v>
      </c>
      <c r="BS120" s="216">
        <f t="shared" si="83"/>
        <v>57.23</v>
      </c>
      <c r="BU120" s="222">
        <f t="shared" si="84"/>
        <v>192.13</v>
      </c>
      <c r="BV120" s="228">
        <f t="shared" si="85"/>
        <v>322.87000000000006</v>
      </c>
    </row>
    <row r="121" spans="1:74" x14ac:dyDescent="0.25">
      <c r="A121" s="77">
        <v>110</v>
      </c>
      <c r="B121" s="78" t="str">
        <f>+Επιχειρήσεις!B125</f>
        <v>Α</v>
      </c>
      <c r="C121" s="79">
        <f>+Επιχειρήσεις!C125</f>
        <v>1</v>
      </c>
      <c r="D121" s="80" t="str">
        <f>+Επιχειρήσεις!D125</f>
        <v>ΕΠΑΓΓΕΛΜΑΤΙΑΣ</v>
      </c>
      <c r="F121" s="81">
        <f>+Επιχειρήσεις!F125</f>
        <v>1</v>
      </c>
      <c r="H121" s="82">
        <f>IF(Επιχειρήσεις!H125&gt;1,1,0)</f>
        <v>1</v>
      </c>
      <c r="J121" s="143">
        <f>+Επιχειρήσεις!H125</f>
        <v>800</v>
      </c>
      <c r="K121" s="83">
        <f t="shared" si="86"/>
        <v>1600</v>
      </c>
      <c r="L121" s="84">
        <f t="shared" si="87"/>
        <v>3.8966909300621914E-4</v>
      </c>
      <c r="N121" s="97">
        <f>+Επιχειρήσεις!I125</f>
        <v>2</v>
      </c>
      <c r="O121" s="86">
        <f t="shared" si="88"/>
        <v>0.6</v>
      </c>
      <c r="P121" s="87">
        <f t="shared" si="89"/>
        <v>960</v>
      </c>
      <c r="Q121" s="88">
        <f>IF(Επιχειρήσεις!J125=1,(K121*$Q$10),0)</f>
        <v>320</v>
      </c>
      <c r="R121" s="87">
        <f>IF(Επιχειρήσεις!K125=1,(K121*$R$10),0)</f>
        <v>320</v>
      </c>
      <c r="S121" s="89">
        <f t="shared" si="66"/>
        <v>1600</v>
      </c>
      <c r="T121" s="144">
        <f t="shared" si="90"/>
        <v>8.8734441663482395E-4</v>
      </c>
      <c r="V121" s="145">
        <f t="shared" si="91"/>
        <v>3200</v>
      </c>
      <c r="W121" s="28"/>
      <c r="X121" s="180">
        <f t="shared" si="67"/>
        <v>5.4153020528563943E-4</v>
      </c>
      <c r="Z121" s="165">
        <f>IF(Επιχειρήσεις!$M125=1,1,0)</f>
        <v>1</v>
      </c>
      <c r="AA121" s="91">
        <f t="shared" si="92"/>
        <v>4</v>
      </c>
      <c r="AB121" s="92">
        <f>IF(Επιχειρήσεις!$N125=1,1,0)</f>
        <v>0</v>
      </c>
      <c r="AC121" s="91">
        <f t="shared" si="93"/>
        <v>0</v>
      </c>
      <c r="AD121" s="92">
        <f>IF(Επιχειρήσεις!$O125=1,1,0)</f>
        <v>0</v>
      </c>
      <c r="AE121" s="91">
        <f t="shared" si="94"/>
        <v>0</v>
      </c>
      <c r="AF121" s="92">
        <f>IF(Επιχειρήσεις!$P125=1,1,0)</f>
        <v>0</v>
      </c>
      <c r="AG121" s="91">
        <f t="shared" si="95"/>
        <v>0</v>
      </c>
      <c r="AH121" s="93">
        <f>IF(Επιχειρήσεις!$Q125=1,1,0)</f>
        <v>0</v>
      </c>
      <c r="AI121" s="91">
        <f t="shared" si="96"/>
        <v>0</v>
      </c>
      <c r="AJ121" s="92">
        <f>IF(Επιχειρήσεις!$R125=1,1,0)</f>
        <v>0</v>
      </c>
      <c r="AK121" s="91">
        <f t="shared" si="97"/>
        <v>0</v>
      </c>
      <c r="AL121" s="90">
        <f>IF(Επιχειρήσεις!$M125=1,1,0)</f>
        <v>1</v>
      </c>
      <c r="AM121" s="91">
        <f t="shared" si="98"/>
        <v>4</v>
      </c>
      <c r="AN121" s="28"/>
      <c r="AO121" s="94">
        <f t="shared" si="99"/>
        <v>11</v>
      </c>
      <c r="AP121" s="166">
        <f t="shared" si="68"/>
        <v>2.9964587305911197E-3</v>
      </c>
      <c r="AS121" s="190">
        <f>+Επιχειρήσεις!U125</f>
        <v>1</v>
      </c>
      <c r="AT121" s="96">
        <f>+Επιχειρήσεις!V125</f>
        <v>0</v>
      </c>
      <c r="AU121" s="96">
        <f>+Επιχειρήσεις!W125</f>
        <v>1</v>
      </c>
      <c r="AV121" s="96">
        <f t="shared" si="101"/>
        <v>6</v>
      </c>
      <c r="AW121" s="96">
        <f t="shared" si="101"/>
        <v>6</v>
      </c>
      <c r="AX121" s="96">
        <f t="shared" si="101"/>
        <v>6</v>
      </c>
      <c r="AY121" s="96">
        <f>+AV121*Επιχειρήσεις!X125</f>
        <v>6</v>
      </c>
      <c r="AZ121" s="95">
        <f t="shared" si="70"/>
        <v>26</v>
      </c>
      <c r="BA121" s="191">
        <f t="shared" si="100"/>
        <v>8.7306917394224307E-4</v>
      </c>
      <c r="BD121" s="227">
        <f t="shared" si="71"/>
        <v>5.4153020528563943E-4</v>
      </c>
      <c r="BE121" s="144">
        <f>+ΥΠΟΛΟΓΙΣΜΟΙ!AP121</f>
        <v>2.9964587305911197E-3</v>
      </c>
      <c r="BF121" s="144">
        <f t="shared" si="72"/>
        <v>8.7306917394224307E-4</v>
      </c>
      <c r="BG121" s="144">
        <f t="shared" si="73"/>
        <v>1.4703527032730007E-3</v>
      </c>
      <c r="BH121" s="216">
        <f t="shared" si="74"/>
        <v>77.63</v>
      </c>
      <c r="BJ121" s="215">
        <f t="shared" si="75"/>
        <v>5.4153020528563943E-4</v>
      </c>
      <c r="BK121" s="144">
        <f t="shared" si="76"/>
        <v>2.9964587305911197E-3</v>
      </c>
      <c r="BL121" s="144">
        <f t="shared" si="77"/>
        <v>1.7689944679383795E-3</v>
      </c>
      <c r="BM121" s="217">
        <f t="shared" si="78"/>
        <v>133.38</v>
      </c>
      <c r="BN121" s="144">
        <f t="shared" si="79"/>
        <v>8.7306917394224307E-4</v>
      </c>
      <c r="BO121" s="217">
        <f t="shared" si="80"/>
        <v>9.6</v>
      </c>
      <c r="BP121" s="216">
        <f t="shared" si="81"/>
        <v>142.97999999999999</v>
      </c>
      <c r="BR121" s="215">
        <f t="shared" si="82"/>
        <v>1.4703527032730007E-3</v>
      </c>
      <c r="BS121" s="216">
        <f t="shared" si="83"/>
        <v>32.94</v>
      </c>
      <c r="BU121" s="222">
        <f t="shared" si="84"/>
        <v>110.57</v>
      </c>
      <c r="BV121" s="228">
        <f t="shared" si="85"/>
        <v>175.92</v>
      </c>
    </row>
    <row r="122" spans="1:74" x14ac:dyDescent="0.25">
      <c r="A122" s="77">
        <v>111</v>
      </c>
      <c r="B122" s="78" t="str">
        <f>+Επιχειρήσεις!B126</f>
        <v>Α</v>
      </c>
      <c r="C122" s="79">
        <f>+Επιχειρήσεις!C126</f>
        <v>1</v>
      </c>
      <c r="D122" s="80" t="str">
        <f>+Επιχειρήσεις!D126</f>
        <v>ΕΠΑΓΓΕΛΜΑΤΙΑΣ</v>
      </c>
      <c r="F122" s="81">
        <f>+Επιχειρήσεις!F126</f>
        <v>2</v>
      </c>
      <c r="H122" s="82">
        <f>IF(Επιχειρήσεις!H126&gt;1,1,0)</f>
        <v>1</v>
      </c>
      <c r="J122" s="143">
        <f>+Επιχειρήσεις!H126</f>
        <v>1800</v>
      </c>
      <c r="K122" s="83">
        <f t="shared" si="86"/>
        <v>12600</v>
      </c>
      <c r="L122" s="84">
        <f t="shared" si="87"/>
        <v>3.0686441074239757E-3</v>
      </c>
      <c r="N122" s="97">
        <f>+Επιχειρήσεις!I126</f>
        <v>1</v>
      </c>
      <c r="O122" s="86">
        <f t="shared" si="88"/>
        <v>0.3</v>
      </c>
      <c r="P122" s="87">
        <f t="shared" si="89"/>
        <v>3780</v>
      </c>
      <c r="Q122" s="88">
        <f>IF(Επιχειρήσεις!J126=1,(K122*$Q$10),0)</f>
        <v>0</v>
      </c>
      <c r="R122" s="87">
        <f>IF(Επιχειρήσεις!K126=1,(K122*$R$10),0)</f>
        <v>2520</v>
      </c>
      <c r="S122" s="89">
        <f t="shared" si="66"/>
        <v>6300</v>
      </c>
      <c r="T122" s="144">
        <f t="shared" si="90"/>
        <v>3.4939186404996194E-3</v>
      </c>
      <c r="V122" s="145">
        <f t="shared" si="91"/>
        <v>18900</v>
      </c>
      <c r="W122" s="28"/>
      <c r="X122" s="180">
        <f t="shared" si="67"/>
        <v>3.1984127749683077E-3</v>
      </c>
      <c r="Z122" s="165">
        <f>IF(Επιχειρήσεις!$M126=1,1,0)</f>
        <v>1</v>
      </c>
      <c r="AA122" s="91">
        <f t="shared" si="92"/>
        <v>12</v>
      </c>
      <c r="AB122" s="92">
        <f>IF(Επιχειρήσεις!$N126=1,1,0)</f>
        <v>0</v>
      </c>
      <c r="AC122" s="91">
        <f t="shared" si="93"/>
        <v>0</v>
      </c>
      <c r="AD122" s="92">
        <f>IF(Επιχειρήσεις!$O126=1,1,0)</f>
        <v>0</v>
      </c>
      <c r="AE122" s="91">
        <f t="shared" si="94"/>
        <v>0</v>
      </c>
      <c r="AF122" s="92">
        <f>IF(Επιχειρήσεις!$P126=1,1,0)</f>
        <v>0</v>
      </c>
      <c r="AG122" s="91">
        <f t="shared" si="95"/>
        <v>0</v>
      </c>
      <c r="AH122" s="93">
        <f>IF(Επιχειρήσεις!$Q126=1,1,0)</f>
        <v>0</v>
      </c>
      <c r="AI122" s="91">
        <f t="shared" si="96"/>
        <v>0</v>
      </c>
      <c r="AJ122" s="92">
        <f>IF(Επιχειρήσεις!$R126=1,1,0)</f>
        <v>0</v>
      </c>
      <c r="AK122" s="91">
        <f t="shared" si="97"/>
        <v>0</v>
      </c>
      <c r="AL122" s="90">
        <f>IF(Επιχειρήσεις!$M126=1,1,0)</f>
        <v>1</v>
      </c>
      <c r="AM122" s="91">
        <f t="shared" si="98"/>
        <v>12</v>
      </c>
      <c r="AN122" s="28"/>
      <c r="AO122" s="94">
        <f t="shared" si="99"/>
        <v>27</v>
      </c>
      <c r="AP122" s="166">
        <f t="shared" si="68"/>
        <v>7.3549441569054751E-3</v>
      </c>
      <c r="AS122" s="190">
        <f>+Επιχειρήσεις!U126</f>
        <v>10</v>
      </c>
      <c r="AT122" s="96">
        <f>+Επιχειρήσεις!V126</f>
        <v>0</v>
      </c>
      <c r="AU122" s="96">
        <f>+Επιχειρήσεις!W126</f>
        <v>1</v>
      </c>
      <c r="AV122" s="96">
        <f t="shared" si="101"/>
        <v>60</v>
      </c>
      <c r="AW122" s="96">
        <f t="shared" si="101"/>
        <v>60</v>
      </c>
      <c r="AX122" s="96">
        <f t="shared" si="101"/>
        <v>60</v>
      </c>
      <c r="AY122" s="96">
        <f>+AV122*Επιχειρήσεις!X126</f>
        <v>60</v>
      </c>
      <c r="AZ122" s="95">
        <f t="shared" si="70"/>
        <v>251</v>
      </c>
      <c r="BA122" s="191">
        <f t="shared" si="100"/>
        <v>8.4284754869039628E-3</v>
      </c>
      <c r="BD122" s="227">
        <f t="shared" si="71"/>
        <v>3.1984127749683077E-3</v>
      </c>
      <c r="BE122" s="144">
        <f>+ΥΠΟΛΟΓΙΣΜΟΙ!AP122</f>
        <v>7.3549441569054751E-3</v>
      </c>
      <c r="BF122" s="144">
        <f t="shared" si="72"/>
        <v>8.4284754869039628E-3</v>
      </c>
      <c r="BG122" s="144">
        <f t="shared" si="73"/>
        <v>6.3272774729259155E-3</v>
      </c>
      <c r="BH122" s="216">
        <f t="shared" si="74"/>
        <v>334.08</v>
      </c>
      <c r="BJ122" s="215">
        <f t="shared" si="75"/>
        <v>3.1984127749683077E-3</v>
      </c>
      <c r="BK122" s="144">
        <f t="shared" si="76"/>
        <v>7.3549441569054751E-3</v>
      </c>
      <c r="BL122" s="144">
        <f t="shared" si="77"/>
        <v>5.2766784659368914E-3</v>
      </c>
      <c r="BM122" s="217">
        <f t="shared" si="78"/>
        <v>397.86</v>
      </c>
      <c r="BN122" s="144">
        <f t="shared" si="79"/>
        <v>8.4284754869039628E-3</v>
      </c>
      <c r="BO122" s="217">
        <f t="shared" si="80"/>
        <v>92.71</v>
      </c>
      <c r="BP122" s="216">
        <f t="shared" si="81"/>
        <v>490.57</v>
      </c>
      <c r="BR122" s="215">
        <f t="shared" si="82"/>
        <v>6.3272774729259155E-3</v>
      </c>
      <c r="BS122" s="216">
        <f t="shared" si="83"/>
        <v>141.72999999999999</v>
      </c>
      <c r="BU122" s="222">
        <f t="shared" si="84"/>
        <v>475.80999999999995</v>
      </c>
      <c r="BV122" s="228">
        <f t="shared" si="85"/>
        <v>632.29999999999995</v>
      </c>
    </row>
    <row r="123" spans="1:74" x14ac:dyDescent="0.25">
      <c r="A123" s="77">
        <v>112</v>
      </c>
      <c r="B123" s="78" t="str">
        <f>+Επιχειρήσεις!B127</f>
        <v>Α</v>
      </c>
      <c r="C123" s="79">
        <f>+Επιχειρήσεις!C127</f>
        <v>1</v>
      </c>
      <c r="D123" s="80" t="str">
        <f>+Επιχειρήσεις!D127</f>
        <v>ΕΠΑΓΓΕΛΜΑΤΙΑΣ</v>
      </c>
      <c r="F123" s="81">
        <f>+Επιχειρήσεις!F127</f>
        <v>2</v>
      </c>
      <c r="H123" s="82">
        <f>IF(Επιχειρήσεις!H127&gt;1,1,0)</f>
        <v>1</v>
      </c>
      <c r="J123" s="143">
        <f>+Επιχειρήσεις!H127</f>
        <v>4000</v>
      </c>
      <c r="K123" s="83">
        <f t="shared" si="86"/>
        <v>28000</v>
      </c>
      <c r="L123" s="84">
        <f t="shared" si="87"/>
        <v>6.8192091276088346E-3</v>
      </c>
      <c r="N123" s="97">
        <f>+Επιχειρήσεις!I127</f>
        <v>0</v>
      </c>
      <c r="O123" s="86">
        <f t="shared" si="88"/>
        <v>0</v>
      </c>
      <c r="P123" s="87">
        <f t="shared" si="89"/>
        <v>0</v>
      </c>
      <c r="Q123" s="88">
        <f>IF(Επιχειρήσεις!J127=1,(K123*$Q$10),0)</f>
        <v>0</v>
      </c>
      <c r="R123" s="87">
        <f>IF(Επιχειρήσεις!K127=1,(K123*$R$10),0)</f>
        <v>5600</v>
      </c>
      <c r="S123" s="89">
        <f t="shared" si="66"/>
        <v>5600</v>
      </c>
      <c r="T123" s="144">
        <f t="shared" si="90"/>
        <v>3.1057054582218839E-3</v>
      </c>
      <c r="V123" s="145">
        <f t="shared" si="91"/>
        <v>33600</v>
      </c>
      <c r="W123" s="28"/>
      <c r="X123" s="180">
        <f t="shared" si="67"/>
        <v>5.6860671554992137E-3</v>
      </c>
      <c r="Z123" s="165">
        <f>IF(Επιχειρήσεις!$M127=1,1,0)</f>
        <v>1</v>
      </c>
      <c r="AA123" s="91">
        <f t="shared" si="92"/>
        <v>12</v>
      </c>
      <c r="AB123" s="92">
        <f>IF(Επιχειρήσεις!$N127=1,1,0)</f>
        <v>0</v>
      </c>
      <c r="AC123" s="91">
        <f t="shared" si="93"/>
        <v>0</v>
      </c>
      <c r="AD123" s="92">
        <f>IF(Επιχειρήσεις!$O127=1,1,0)</f>
        <v>0</v>
      </c>
      <c r="AE123" s="91">
        <f t="shared" si="94"/>
        <v>0</v>
      </c>
      <c r="AF123" s="92">
        <f>IF(Επιχειρήσεις!$P127=1,1,0)</f>
        <v>0</v>
      </c>
      <c r="AG123" s="91">
        <f t="shared" si="95"/>
        <v>0</v>
      </c>
      <c r="AH123" s="93">
        <f>IF(Επιχειρήσεις!$Q127=1,1,0)</f>
        <v>0</v>
      </c>
      <c r="AI123" s="91">
        <f t="shared" si="96"/>
        <v>0</v>
      </c>
      <c r="AJ123" s="92">
        <f>IF(Επιχειρήσεις!$R127=1,1,0)</f>
        <v>0</v>
      </c>
      <c r="AK123" s="91">
        <f t="shared" si="97"/>
        <v>0</v>
      </c>
      <c r="AL123" s="90">
        <f>IF(Επιχειρήσεις!$M127=1,1,0)</f>
        <v>1</v>
      </c>
      <c r="AM123" s="91">
        <f t="shared" si="98"/>
        <v>12</v>
      </c>
      <c r="AN123" s="28"/>
      <c r="AO123" s="94">
        <f t="shared" si="99"/>
        <v>27</v>
      </c>
      <c r="AP123" s="166">
        <f t="shared" si="68"/>
        <v>7.3549441569054751E-3</v>
      </c>
      <c r="AS123" s="190">
        <f>+Επιχειρήσεις!U127</f>
        <v>5</v>
      </c>
      <c r="AT123" s="96">
        <f>+Επιχειρήσεις!V127</f>
        <v>1</v>
      </c>
      <c r="AU123" s="96">
        <f>+Επιχειρήσεις!W127</f>
        <v>0</v>
      </c>
      <c r="AV123" s="96">
        <f t="shared" si="101"/>
        <v>60</v>
      </c>
      <c r="AW123" s="96">
        <f t="shared" si="101"/>
        <v>60</v>
      </c>
      <c r="AX123" s="96">
        <f t="shared" si="101"/>
        <v>60</v>
      </c>
      <c r="AY123" s="96">
        <f>+AV123*Επιχειρήσεις!X127</f>
        <v>0</v>
      </c>
      <c r="AZ123" s="95">
        <f t="shared" si="70"/>
        <v>186</v>
      </c>
      <c r="BA123" s="191">
        <f t="shared" si="100"/>
        <v>6.2458025520483549E-3</v>
      </c>
      <c r="BD123" s="227">
        <f t="shared" si="71"/>
        <v>5.6860671554992137E-3</v>
      </c>
      <c r="BE123" s="144">
        <f>+ΥΠΟΛΟΓΙΣΜΟΙ!AP123</f>
        <v>7.3549441569054751E-3</v>
      </c>
      <c r="BF123" s="144">
        <f t="shared" si="72"/>
        <v>6.2458025520483549E-3</v>
      </c>
      <c r="BG123" s="144">
        <f t="shared" si="73"/>
        <v>6.4289379548176815E-3</v>
      </c>
      <c r="BH123" s="216">
        <f t="shared" si="74"/>
        <v>339.45</v>
      </c>
      <c r="BJ123" s="215">
        <f t="shared" si="75"/>
        <v>5.6860671554992137E-3</v>
      </c>
      <c r="BK123" s="144">
        <f t="shared" si="76"/>
        <v>7.3549441569054751E-3</v>
      </c>
      <c r="BL123" s="144">
        <f t="shared" si="77"/>
        <v>6.5205056562023444E-3</v>
      </c>
      <c r="BM123" s="217">
        <f t="shared" si="78"/>
        <v>491.65</v>
      </c>
      <c r="BN123" s="144">
        <f t="shared" si="79"/>
        <v>6.2458025520483549E-3</v>
      </c>
      <c r="BO123" s="217">
        <f t="shared" si="80"/>
        <v>68.7</v>
      </c>
      <c r="BP123" s="216">
        <f t="shared" si="81"/>
        <v>560.35</v>
      </c>
      <c r="BR123" s="215">
        <f t="shared" si="82"/>
        <v>6.4289379548176815E-3</v>
      </c>
      <c r="BS123" s="216">
        <f t="shared" si="83"/>
        <v>144.01</v>
      </c>
      <c r="BU123" s="222">
        <f t="shared" si="84"/>
        <v>483.46</v>
      </c>
      <c r="BV123" s="228">
        <f t="shared" si="85"/>
        <v>704.36</v>
      </c>
    </row>
    <row r="124" spans="1:74" x14ac:dyDescent="0.25">
      <c r="A124" s="77">
        <v>113</v>
      </c>
      <c r="B124" s="78" t="str">
        <f>+Επιχειρήσεις!B128</f>
        <v>Α</v>
      </c>
      <c r="C124" s="79">
        <f>+Επιχειρήσεις!C128</f>
        <v>1</v>
      </c>
      <c r="D124" s="80" t="str">
        <f>+Επιχειρήσεις!D128</f>
        <v>ΕΠΑΓΓΕΛΜΑΤΙΑΣ</v>
      </c>
      <c r="F124" s="81">
        <f>+Επιχειρήσεις!F128</f>
        <v>1</v>
      </c>
      <c r="H124" s="82">
        <f>IF(Επιχειρήσεις!H128&gt;1,1,0)</f>
        <v>1</v>
      </c>
      <c r="J124" s="143">
        <f>+Επιχειρήσεις!H128</f>
        <v>2500</v>
      </c>
      <c r="K124" s="83">
        <f t="shared" si="86"/>
        <v>5000</v>
      </c>
      <c r="L124" s="84">
        <f t="shared" si="87"/>
        <v>1.2177159156444347E-3</v>
      </c>
      <c r="N124" s="97">
        <f>+Επιχειρήσεις!I128</f>
        <v>0</v>
      </c>
      <c r="O124" s="86">
        <f t="shared" si="88"/>
        <v>0</v>
      </c>
      <c r="P124" s="87">
        <f t="shared" si="89"/>
        <v>0</v>
      </c>
      <c r="Q124" s="88">
        <f>IF(Επιχειρήσεις!J128=1,(K124*$Q$10),0)</f>
        <v>0</v>
      </c>
      <c r="R124" s="87">
        <f>IF(Επιχειρήσεις!K128=1,(K124*$R$10),0)</f>
        <v>1000</v>
      </c>
      <c r="S124" s="89">
        <f t="shared" si="66"/>
        <v>1000</v>
      </c>
      <c r="T124" s="144">
        <f t="shared" si="90"/>
        <v>5.5459026039676501E-4</v>
      </c>
      <c r="V124" s="145">
        <f t="shared" si="91"/>
        <v>6000</v>
      </c>
      <c r="W124" s="28"/>
      <c r="X124" s="180">
        <f t="shared" si="67"/>
        <v>1.0153691349105739E-3</v>
      </c>
      <c r="Z124" s="165">
        <f>IF(Επιχειρήσεις!$M128=1,1,0)</f>
        <v>1</v>
      </c>
      <c r="AA124" s="91">
        <f t="shared" si="92"/>
        <v>4</v>
      </c>
      <c r="AB124" s="92">
        <f>IF(Επιχειρήσεις!$N128=1,1,0)</f>
        <v>1</v>
      </c>
      <c r="AC124" s="91">
        <f t="shared" si="93"/>
        <v>12</v>
      </c>
      <c r="AD124" s="92">
        <f>IF(Επιχειρήσεις!$O128=1,1,0)</f>
        <v>1</v>
      </c>
      <c r="AE124" s="91">
        <f t="shared" si="94"/>
        <v>4</v>
      </c>
      <c r="AF124" s="92">
        <f>IF(Επιχειρήσεις!$P128=1,1,0)</f>
        <v>0</v>
      </c>
      <c r="AG124" s="91">
        <f t="shared" si="95"/>
        <v>0</v>
      </c>
      <c r="AH124" s="93">
        <f>IF(Επιχειρήσεις!$Q128=1,1,0)</f>
        <v>0</v>
      </c>
      <c r="AI124" s="91">
        <f t="shared" si="96"/>
        <v>0</v>
      </c>
      <c r="AJ124" s="92">
        <f>IF(Επιχειρήσεις!$R128=1,1,0)</f>
        <v>0</v>
      </c>
      <c r="AK124" s="91">
        <f t="shared" si="97"/>
        <v>0</v>
      </c>
      <c r="AL124" s="90">
        <f>IF(Επιχειρήσεις!$M128=1,1,0)</f>
        <v>1</v>
      </c>
      <c r="AM124" s="91">
        <f t="shared" si="98"/>
        <v>4</v>
      </c>
      <c r="AN124" s="28"/>
      <c r="AO124" s="94">
        <f t="shared" si="99"/>
        <v>29</v>
      </c>
      <c r="AP124" s="166">
        <f t="shared" si="68"/>
        <v>7.8997548351947694E-3</v>
      </c>
      <c r="AS124" s="190">
        <f>+Επιχειρήσεις!U128</f>
        <v>5</v>
      </c>
      <c r="AT124" s="96">
        <f>+Επιχειρήσεις!V128</f>
        <v>1</v>
      </c>
      <c r="AU124" s="96">
        <f>+Επιχειρήσεις!W128</f>
        <v>0</v>
      </c>
      <c r="AV124" s="96">
        <f t="shared" si="101"/>
        <v>60</v>
      </c>
      <c r="AW124" s="96">
        <f t="shared" si="101"/>
        <v>60</v>
      </c>
      <c r="AX124" s="96">
        <f t="shared" si="101"/>
        <v>60</v>
      </c>
      <c r="AY124" s="96">
        <f>+AV124*Επιχειρήσεις!X128</f>
        <v>0</v>
      </c>
      <c r="AZ124" s="95">
        <f t="shared" si="70"/>
        <v>186</v>
      </c>
      <c r="BA124" s="191">
        <f t="shared" si="100"/>
        <v>6.2458025520483549E-3</v>
      </c>
      <c r="BD124" s="227">
        <f t="shared" si="71"/>
        <v>1.0153691349105739E-3</v>
      </c>
      <c r="BE124" s="144">
        <f>+ΥΠΟΛΟΓΙΣΜΟΙ!AP124</f>
        <v>7.8997548351947694E-3</v>
      </c>
      <c r="BF124" s="144">
        <f t="shared" si="72"/>
        <v>6.2458025520483549E-3</v>
      </c>
      <c r="BG124" s="144">
        <f t="shared" si="73"/>
        <v>5.0536421740512332E-3</v>
      </c>
      <c r="BH124" s="216">
        <f t="shared" si="74"/>
        <v>266.83</v>
      </c>
      <c r="BJ124" s="215">
        <f t="shared" si="75"/>
        <v>1.0153691349105739E-3</v>
      </c>
      <c r="BK124" s="144">
        <f t="shared" si="76"/>
        <v>7.8997548351947694E-3</v>
      </c>
      <c r="BL124" s="144">
        <f t="shared" si="77"/>
        <v>4.4575619850526719E-3</v>
      </c>
      <c r="BM124" s="217">
        <f t="shared" si="78"/>
        <v>336.1</v>
      </c>
      <c r="BN124" s="144">
        <f t="shared" si="79"/>
        <v>6.2458025520483549E-3</v>
      </c>
      <c r="BO124" s="217">
        <f t="shared" si="80"/>
        <v>68.7</v>
      </c>
      <c r="BP124" s="216">
        <f t="shared" si="81"/>
        <v>404.8</v>
      </c>
      <c r="BR124" s="215">
        <f t="shared" si="82"/>
        <v>5.0536421740512332E-3</v>
      </c>
      <c r="BS124" s="216">
        <f t="shared" si="83"/>
        <v>113.2</v>
      </c>
      <c r="BU124" s="222">
        <f t="shared" si="84"/>
        <v>380.03</v>
      </c>
      <c r="BV124" s="228">
        <f t="shared" si="85"/>
        <v>518</v>
      </c>
    </row>
    <row r="125" spans="1:74" x14ac:dyDescent="0.25">
      <c r="A125" s="77">
        <v>114</v>
      </c>
      <c r="B125" s="78" t="str">
        <f>+Επιχειρήσεις!B129</f>
        <v>Α</v>
      </c>
      <c r="C125" s="79">
        <f>+Επιχειρήσεις!C129</f>
        <v>1</v>
      </c>
      <c r="D125" s="80" t="str">
        <f>+Επιχειρήσεις!D129</f>
        <v>ΕΠΑΓΓΕΛΜΑΤΙΑΣ</v>
      </c>
      <c r="F125" s="81">
        <f>+Επιχειρήσεις!F129</f>
        <v>1</v>
      </c>
      <c r="H125" s="82">
        <f>IF(Επιχειρήσεις!H129&gt;1,1,0)</f>
        <v>1</v>
      </c>
      <c r="J125" s="143">
        <f>+Επιχειρήσεις!H129</f>
        <v>250</v>
      </c>
      <c r="K125" s="83">
        <f t="shared" si="86"/>
        <v>500</v>
      </c>
      <c r="L125" s="84">
        <f t="shared" si="87"/>
        <v>1.2177159156444348E-4</v>
      </c>
      <c r="N125" s="97">
        <f>+Επιχειρήσεις!I129</f>
        <v>0</v>
      </c>
      <c r="O125" s="86">
        <f t="shared" si="88"/>
        <v>0</v>
      </c>
      <c r="P125" s="87">
        <f t="shared" si="89"/>
        <v>0</v>
      </c>
      <c r="Q125" s="88">
        <f>IF(Επιχειρήσεις!J129=1,(K125*$Q$10),0)</f>
        <v>0</v>
      </c>
      <c r="R125" s="87">
        <f>IF(Επιχειρήσεις!K129=1,(K125*$R$10),0)</f>
        <v>100</v>
      </c>
      <c r="S125" s="89">
        <f t="shared" si="66"/>
        <v>100</v>
      </c>
      <c r="T125" s="144">
        <f t="shared" si="90"/>
        <v>5.5459026039676497E-5</v>
      </c>
      <c r="V125" s="145">
        <f t="shared" si="91"/>
        <v>600</v>
      </c>
      <c r="W125" s="28"/>
      <c r="X125" s="180">
        <f t="shared" si="67"/>
        <v>1.0153691349105739E-4</v>
      </c>
      <c r="Z125" s="165">
        <f>IF(Επιχειρήσεις!$M129=1,1,0)</f>
        <v>1</v>
      </c>
      <c r="AA125" s="91">
        <f t="shared" si="92"/>
        <v>4</v>
      </c>
      <c r="AB125" s="92">
        <f>IF(Επιχειρήσεις!$N129=1,1,0)</f>
        <v>1</v>
      </c>
      <c r="AC125" s="91">
        <f t="shared" si="93"/>
        <v>12</v>
      </c>
      <c r="AD125" s="92">
        <f>IF(Επιχειρήσεις!$O129=1,1,0)</f>
        <v>1</v>
      </c>
      <c r="AE125" s="91">
        <f t="shared" si="94"/>
        <v>4</v>
      </c>
      <c r="AF125" s="92">
        <f>IF(Επιχειρήσεις!$P129=1,1,0)</f>
        <v>0</v>
      </c>
      <c r="AG125" s="91">
        <f t="shared" si="95"/>
        <v>0</v>
      </c>
      <c r="AH125" s="93">
        <f>IF(Επιχειρήσεις!$Q129=1,1,0)</f>
        <v>0</v>
      </c>
      <c r="AI125" s="91">
        <f t="shared" si="96"/>
        <v>0</v>
      </c>
      <c r="AJ125" s="92">
        <f>IF(Επιχειρήσεις!$R129=1,1,0)</f>
        <v>0</v>
      </c>
      <c r="AK125" s="91">
        <f t="shared" si="97"/>
        <v>0</v>
      </c>
      <c r="AL125" s="90">
        <f>IF(Επιχειρήσεις!$M129=1,1,0)</f>
        <v>1</v>
      </c>
      <c r="AM125" s="91">
        <f t="shared" si="98"/>
        <v>4</v>
      </c>
      <c r="AN125" s="28"/>
      <c r="AO125" s="94">
        <f t="shared" si="99"/>
        <v>29</v>
      </c>
      <c r="AP125" s="166">
        <f t="shared" si="68"/>
        <v>7.8997548351947694E-3</v>
      </c>
      <c r="AS125" s="190">
        <f>+Επιχειρήσεις!U129</f>
        <v>2</v>
      </c>
      <c r="AT125" s="96">
        <f>+Επιχειρήσεις!V129</f>
        <v>1</v>
      </c>
      <c r="AU125" s="96">
        <f>+Επιχειρήσεις!W129</f>
        <v>0</v>
      </c>
      <c r="AV125" s="96">
        <f t="shared" si="101"/>
        <v>24</v>
      </c>
      <c r="AW125" s="96">
        <f t="shared" si="101"/>
        <v>24</v>
      </c>
      <c r="AX125" s="96">
        <f t="shared" si="101"/>
        <v>24</v>
      </c>
      <c r="AY125" s="96">
        <f>+AV125*Επιχειρήσεις!X129</f>
        <v>0</v>
      </c>
      <c r="AZ125" s="95">
        <f t="shared" si="70"/>
        <v>75</v>
      </c>
      <c r="BA125" s="191">
        <f t="shared" si="100"/>
        <v>2.5184687709872396E-3</v>
      </c>
      <c r="BD125" s="227">
        <f t="shared" si="71"/>
        <v>1.0153691349105739E-4</v>
      </c>
      <c r="BE125" s="144">
        <f>+ΥΠΟΛΟΓΙΣΜΟΙ!AP125</f>
        <v>7.8997548351947694E-3</v>
      </c>
      <c r="BF125" s="144">
        <f t="shared" si="72"/>
        <v>2.5184687709872396E-3</v>
      </c>
      <c r="BG125" s="144">
        <f t="shared" si="73"/>
        <v>3.5065868398910225E-3</v>
      </c>
      <c r="BH125" s="216">
        <f t="shared" si="74"/>
        <v>185.15</v>
      </c>
      <c r="BJ125" s="215">
        <f t="shared" si="75"/>
        <v>1.0153691349105739E-4</v>
      </c>
      <c r="BK125" s="144">
        <f t="shared" si="76"/>
        <v>7.8997548351947694E-3</v>
      </c>
      <c r="BL125" s="144">
        <f t="shared" si="77"/>
        <v>4.0006458743429138E-3</v>
      </c>
      <c r="BM125" s="217">
        <f t="shared" si="78"/>
        <v>301.64999999999998</v>
      </c>
      <c r="BN125" s="144">
        <f t="shared" si="79"/>
        <v>2.5184687709872396E-3</v>
      </c>
      <c r="BO125" s="217">
        <f t="shared" si="80"/>
        <v>27.7</v>
      </c>
      <c r="BP125" s="216">
        <f t="shared" si="81"/>
        <v>329.34999999999997</v>
      </c>
      <c r="BR125" s="215">
        <f t="shared" si="82"/>
        <v>3.5065868398910225E-3</v>
      </c>
      <c r="BS125" s="216">
        <f t="shared" si="83"/>
        <v>78.55</v>
      </c>
      <c r="BU125" s="222">
        <f t="shared" si="84"/>
        <v>263.7</v>
      </c>
      <c r="BV125" s="228">
        <f t="shared" si="85"/>
        <v>407.9</v>
      </c>
    </row>
    <row r="126" spans="1:74" x14ac:dyDescent="0.25">
      <c r="A126" s="77">
        <v>115</v>
      </c>
      <c r="B126" s="78" t="str">
        <f>+Επιχειρήσεις!B130</f>
        <v>Α</v>
      </c>
      <c r="C126" s="79">
        <f>+Επιχειρήσεις!C130</f>
        <v>1</v>
      </c>
      <c r="D126" s="80" t="str">
        <f>+Επιχειρήσεις!D130</f>
        <v>ΕΠΑΓΓΕΛΜΑΤΙΑΣ</v>
      </c>
      <c r="F126" s="81">
        <f>+Επιχειρήσεις!F130</f>
        <v>1</v>
      </c>
      <c r="H126" s="82">
        <f>IF(Επιχειρήσεις!H130&gt;1,1,0)</f>
        <v>1</v>
      </c>
      <c r="J126" s="143">
        <f>+Επιχειρήσεις!H130</f>
        <v>800</v>
      </c>
      <c r="K126" s="83">
        <f t="shared" si="86"/>
        <v>1600</v>
      </c>
      <c r="L126" s="84">
        <f t="shared" si="87"/>
        <v>3.8966909300621914E-4</v>
      </c>
      <c r="N126" s="97">
        <f>+Επιχειρήσεις!I130</f>
        <v>1</v>
      </c>
      <c r="O126" s="86">
        <f t="shared" si="88"/>
        <v>0.3</v>
      </c>
      <c r="P126" s="87">
        <f t="shared" si="89"/>
        <v>480</v>
      </c>
      <c r="Q126" s="88">
        <f>IF(Επιχειρήσεις!J130=1,(K126*$Q$10),0)</f>
        <v>0</v>
      </c>
      <c r="R126" s="87">
        <f>IF(Επιχειρήσεις!K130=1,(K126*$R$10),0)</f>
        <v>0</v>
      </c>
      <c r="S126" s="89">
        <f t="shared" si="66"/>
        <v>480</v>
      </c>
      <c r="T126" s="144">
        <f t="shared" si="90"/>
        <v>2.6620332499044716E-4</v>
      </c>
      <c r="V126" s="145">
        <f t="shared" si="91"/>
        <v>2080</v>
      </c>
      <c r="W126" s="28"/>
      <c r="X126" s="180">
        <f t="shared" si="67"/>
        <v>3.5199463343566563E-4</v>
      </c>
      <c r="Z126" s="165">
        <f>IF(Επιχειρήσεις!$M130=1,1,0)</f>
        <v>1</v>
      </c>
      <c r="AA126" s="91">
        <f t="shared" si="92"/>
        <v>4</v>
      </c>
      <c r="AB126" s="92">
        <f>IF(Επιχειρήσεις!$N130=1,1,0)</f>
        <v>1</v>
      </c>
      <c r="AC126" s="91">
        <f t="shared" si="93"/>
        <v>12</v>
      </c>
      <c r="AD126" s="92">
        <f>IF(Επιχειρήσεις!$O130=1,1,0)</f>
        <v>1</v>
      </c>
      <c r="AE126" s="91">
        <f t="shared" si="94"/>
        <v>4</v>
      </c>
      <c r="AF126" s="92">
        <f>IF(Επιχειρήσεις!$P130=1,1,0)</f>
        <v>0</v>
      </c>
      <c r="AG126" s="91">
        <f t="shared" si="95"/>
        <v>0</v>
      </c>
      <c r="AH126" s="93">
        <f>IF(Επιχειρήσεις!$Q130=1,1,0)</f>
        <v>0</v>
      </c>
      <c r="AI126" s="91">
        <f t="shared" si="96"/>
        <v>0</v>
      </c>
      <c r="AJ126" s="92">
        <f>IF(Επιχειρήσεις!$R130=1,1,0)</f>
        <v>0</v>
      </c>
      <c r="AK126" s="91">
        <f t="shared" si="97"/>
        <v>0</v>
      </c>
      <c r="AL126" s="90">
        <f>IF(Επιχειρήσεις!$M130=1,1,0)</f>
        <v>1</v>
      </c>
      <c r="AM126" s="91">
        <f t="shared" si="98"/>
        <v>4</v>
      </c>
      <c r="AN126" s="28"/>
      <c r="AO126" s="94">
        <f t="shared" si="99"/>
        <v>29</v>
      </c>
      <c r="AP126" s="166">
        <f t="shared" si="68"/>
        <v>7.8997548351947694E-3</v>
      </c>
      <c r="AS126" s="190">
        <f>+Επιχειρήσεις!U130</f>
        <v>4</v>
      </c>
      <c r="AT126" s="96">
        <f>+Επιχειρήσεις!V130</f>
        <v>0</v>
      </c>
      <c r="AU126" s="96">
        <f>+Επιχειρήσεις!W130</f>
        <v>1</v>
      </c>
      <c r="AV126" s="96">
        <f t="shared" si="101"/>
        <v>24</v>
      </c>
      <c r="AW126" s="96">
        <f t="shared" si="101"/>
        <v>24</v>
      </c>
      <c r="AX126" s="96">
        <f t="shared" si="101"/>
        <v>24</v>
      </c>
      <c r="AY126" s="96">
        <f>+AV126*Επιχειρήσεις!X130</f>
        <v>24</v>
      </c>
      <c r="AZ126" s="95">
        <f t="shared" si="70"/>
        <v>101</v>
      </c>
      <c r="BA126" s="191">
        <f t="shared" si="100"/>
        <v>3.3915379449294828E-3</v>
      </c>
      <c r="BD126" s="227">
        <f t="shared" si="71"/>
        <v>3.5199463343566563E-4</v>
      </c>
      <c r="BE126" s="144">
        <f>+ΥΠΟΛΟΓΙΣΜΟΙ!AP126</f>
        <v>7.8997548351947694E-3</v>
      </c>
      <c r="BF126" s="144">
        <f t="shared" si="72"/>
        <v>3.3915379449294828E-3</v>
      </c>
      <c r="BG126" s="144">
        <f t="shared" si="73"/>
        <v>3.8810958045199725E-3</v>
      </c>
      <c r="BH126" s="216">
        <f t="shared" si="74"/>
        <v>204.92</v>
      </c>
      <c r="BJ126" s="215">
        <f t="shared" si="75"/>
        <v>3.5199463343566563E-4</v>
      </c>
      <c r="BK126" s="144">
        <f t="shared" si="76"/>
        <v>7.8997548351947694E-3</v>
      </c>
      <c r="BL126" s="144">
        <f t="shared" si="77"/>
        <v>4.1258747343152179E-3</v>
      </c>
      <c r="BM126" s="217">
        <f t="shared" si="78"/>
        <v>311.08999999999997</v>
      </c>
      <c r="BN126" s="144">
        <f t="shared" si="79"/>
        <v>3.3915379449294828E-3</v>
      </c>
      <c r="BO126" s="217">
        <f t="shared" si="80"/>
        <v>37.31</v>
      </c>
      <c r="BP126" s="216">
        <f t="shared" si="81"/>
        <v>348.4</v>
      </c>
      <c r="BR126" s="215">
        <f t="shared" si="82"/>
        <v>3.8810958045199725E-3</v>
      </c>
      <c r="BS126" s="216">
        <f t="shared" si="83"/>
        <v>86.94</v>
      </c>
      <c r="BU126" s="222">
        <f t="shared" si="84"/>
        <v>291.86</v>
      </c>
      <c r="BV126" s="228">
        <f t="shared" si="85"/>
        <v>435.34</v>
      </c>
    </row>
    <row r="127" spans="1:74" x14ac:dyDescent="0.25">
      <c r="A127" s="77">
        <v>116</v>
      </c>
      <c r="B127" s="78" t="str">
        <f>+Επιχειρήσεις!B131</f>
        <v>Α</v>
      </c>
      <c r="C127" s="79">
        <f>+Επιχειρήσεις!C131</f>
        <v>1</v>
      </c>
      <c r="D127" s="80" t="str">
        <f>+Επιχειρήσεις!D131</f>
        <v>ΕΠΑΓΓΕΛΜΑΤΙΑΣ</v>
      </c>
      <c r="F127" s="81">
        <f>+Επιχειρήσεις!F131</f>
        <v>1</v>
      </c>
      <c r="H127" s="82">
        <f>IF(Επιχειρήσεις!H131&gt;1,1,0)</f>
        <v>1</v>
      </c>
      <c r="J127" s="143">
        <f>+Επιχειρήσεις!H131</f>
        <v>800</v>
      </c>
      <c r="K127" s="83">
        <f t="shared" si="86"/>
        <v>1600</v>
      </c>
      <c r="L127" s="84">
        <f t="shared" si="87"/>
        <v>3.8966909300621914E-4</v>
      </c>
      <c r="N127" s="97">
        <f>+Επιχειρήσεις!I131</f>
        <v>1</v>
      </c>
      <c r="O127" s="86">
        <f t="shared" si="88"/>
        <v>0.3</v>
      </c>
      <c r="P127" s="87">
        <f t="shared" si="89"/>
        <v>480</v>
      </c>
      <c r="Q127" s="88">
        <f>IF(Επιχειρήσεις!J131=1,(K127*$Q$10),0)</f>
        <v>0</v>
      </c>
      <c r="R127" s="87">
        <f>IF(Επιχειρήσεις!K131=1,(K127*$R$10),0)</f>
        <v>0</v>
      </c>
      <c r="S127" s="89">
        <f t="shared" si="66"/>
        <v>480</v>
      </c>
      <c r="T127" s="144">
        <f t="shared" si="90"/>
        <v>2.6620332499044716E-4</v>
      </c>
      <c r="V127" s="145">
        <f t="shared" si="91"/>
        <v>2080</v>
      </c>
      <c r="W127" s="28"/>
      <c r="X127" s="180">
        <f t="shared" si="67"/>
        <v>3.5199463343566563E-4</v>
      </c>
      <c r="Z127" s="165">
        <f>IF(Επιχειρήσεις!$M131=1,1,0)</f>
        <v>1</v>
      </c>
      <c r="AA127" s="91">
        <f t="shared" si="92"/>
        <v>4</v>
      </c>
      <c r="AB127" s="92">
        <f>IF(Επιχειρήσεις!$N131=1,1,0)</f>
        <v>1</v>
      </c>
      <c r="AC127" s="91">
        <f t="shared" si="93"/>
        <v>12</v>
      </c>
      <c r="AD127" s="92">
        <f>IF(Επιχειρήσεις!$O131=1,1,0)</f>
        <v>1</v>
      </c>
      <c r="AE127" s="91">
        <f t="shared" si="94"/>
        <v>4</v>
      </c>
      <c r="AF127" s="92">
        <f>IF(Επιχειρήσεις!$P131=1,1,0)</f>
        <v>0</v>
      </c>
      <c r="AG127" s="91">
        <f t="shared" si="95"/>
        <v>0</v>
      </c>
      <c r="AH127" s="93">
        <f>IF(Επιχειρήσεις!$Q131=1,1,0)</f>
        <v>0</v>
      </c>
      <c r="AI127" s="91">
        <f t="shared" si="96"/>
        <v>0</v>
      </c>
      <c r="AJ127" s="92">
        <f>IF(Επιχειρήσεις!$R131=1,1,0)</f>
        <v>0</v>
      </c>
      <c r="AK127" s="91">
        <f t="shared" si="97"/>
        <v>0</v>
      </c>
      <c r="AL127" s="90">
        <f>IF(Επιχειρήσεις!$M131=1,1,0)</f>
        <v>1</v>
      </c>
      <c r="AM127" s="91">
        <f t="shared" si="98"/>
        <v>4</v>
      </c>
      <c r="AN127" s="28"/>
      <c r="AO127" s="94">
        <f t="shared" si="99"/>
        <v>29</v>
      </c>
      <c r="AP127" s="166">
        <f t="shared" si="68"/>
        <v>7.8997548351947694E-3</v>
      </c>
      <c r="AS127" s="190">
        <f>+Επιχειρήσεις!U131</f>
        <v>4</v>
      </c>
      <c r="AT127" s="96">
        <f>+Επιχειρήσεις!V131</f>
        <v>0</v>
      </c>
      <c r="AU127" s="96">
        <f>+Επιχειρήσεις!W131</f>
        <v>1</v>
      </c>
      <c r="AV127" s="96">
        <f t="shared" si="101"/>
        <v>24</v>
      </c>
      <c r="AW127" s="96">
        <f t="shared" si="101"/>
        <v>24</v>
      </c>
      <c r="AX127" s="96">
        <f t="shared" si="101"/>
        <v>24</v>
      </c>
      <c r="AY127" s="96">
        <f>+AV127*Επιχειρήσεις!X131</f>
        <v>24</v>
      </c>
      <c r="AZ127" s="95">
        <f t="shared" si="70"/>
        <v>101</v>
      </c>
      <c r="BA127" s="191">
        <f t="shared" si="100"/>
        <v>3.3915379449294828E-3</v>
      </c>
      <c r="BD127" s="227">
        <f t="shared" si="71"/>
        <v>3.5199463343566563E-4</v>
      </c>
      <c r="BE127" s="144">
        <f>+ΥΠΟΛΟΓΙΣΜΟΙ!AP127</f>
        <v>7.8997548351947694E-3</v>
      </c>
      <c r="BF127" s="144">
        <f t="shared" si="72"/>
        <v>3.3915379449294828E-3</v>
      </c>
      <c r="BG127" s="144">
        <f t="shared" si="73"/>
        <v>3.8810958045199725E-3</v>
      </c>
      <c r="BH127" s="216">
        <f t="shared" si="74"/>
        <v>204.92</v>
      </c>
      <c r="BJ127" s="215">
        <f t="shared" si="75"/>
        <v>3.5199463343566563E-4</v>
      </c>
      <c r="BK127" s="144">
        <f t="shared" si="76"/>
        <v>7.8997548351947694E-3</v>
      </c>
      <c r="BL127" s="144">
        <f t="shared" si="77"/>
        <v>4.1258747343152179E-3</v>
      </c>
      <c r="BM127" s="217">
        <f t="shared" si="78"/>
        <v>311.08999999999997</v>
      </c>
      <c r="BN127" s="144">
        <f t="shared" si="79"/>
        <v>3.3915379449294828E-3</v>
      </c>
      <c r="BO127" s="217">
        <f t="shared" si="80"/>
        <v>37.31</v>
      </c>
      <c r="BP127" s="216">
        <f t="shared" si="81"/>
        <v>348.4</v>
      </c>
      <c r="BR127" s="215">
        <f t="shared" si="82"/>
        <v>3.8810958045199725E-3</v>
      </c>
      <c r="BS127" s="216">
        <f t="shared" si="83"/>
        <v>86.94</v>
      </c>
      <c r="BU127" s="222">
        <f t="shared" si="84"/>
        <v>291.86</v>
      </c>
      <c r="BV127" s="228">
        <f t="shared" si="85"/>
        <v>435.34</v>
      </c>
    </row>
    <row r="128" spans="1:74" x14ac:dyDescent="0.25">
      <c r="A128" s="77">
        <v>117</v>
      </c>
      <c r="B128" s="78" t="str">
        <f>+Επιχειρήσεις!B132</f>
        <v>Α</v>
      </c>
      <c r="C128" s="79">
        <f>+Επιχειρήσεις!C132</f>
        <v>1</v>
      </c>
      <c r="D128" s="80" t="str">
        <f>+Επιχειρήσεις!D132</f>
        <v>ΕΠΑΓΓΕΛΜΑΤΙΑΣ</v>
      </c>
      <c r="F128" s="81">
        <f>+Επιχειρήσεις!F132</f>
        <v>1</v>
      </c>
      <c r="H128" s="82">
        <f>IF(Επιχειρήσεις!H132&gt;1,1,0)</f>
        <v>1</v>
      </c>
      <c r="J128" s="143">
        <f>+Επιχειρήσεις!H132</f>
        <v>800</v>
      </c>
      <c r="K128" s="83">
        <f t="shared" si="86"/>
        <v>1600</v>
      </c>
      <c r="L128" s="84">
        <f t="shared" si="87"/>
        <v>3.8966909300621914E-4</v>
      </c>
      <c r="N128" s="97">
        <f>+Επιχειρήσεις!I132</f>
        <v>0</v>
      </c>
      <c r="O128" s="86">
        <f t="shared" si="88"/>
        <v>0</v>
      </c>
      <c r="P128" s="87">
        <f t="shared" si="89"/>
        <v>0</v>
      </c>
      <c r="Q128" s="88">
        <f>IF(Επιχειρήσεις!J132=1,(K128*$Q$10),0)</f>
        <v>0</v>
      </c>
      <c r="R128" s="87">
        <f>IF(Επιχειρήσεις!K132=1,(K128*$R$10),0)</f>
        <v>0</v>
      </c>
      <c r="S128" s="89">
        <f t="shared" si="66"/>
        <v>0</v>
      </c>
      <c r="T128" s="144">
        <f t="shared" si="90"/>
        <v>0</v>
      </c>
      <c r="V128" s="145">
        <f t="shared" si="91"/>
        <v>1600</v>
      </c>
      <c r="W128" s="28"/>
      <c r="X128" s="180">
        <f t="shared" si="67"/>
        <v>2.7076510264281971E-4</v>
      </c>
      <c r="Z128" s="165">
        <f>IF(Επιχειρήσεις!$M132=1,1,0)</f>
        <v>1</v>
      </c>
      <c r="AA128" s="91">
        <f t="shared" si="92"/>
        <v>4</v>
      </c>
      <c r="AB128" s="92">
        <f>IF(Επιχειρήσεις!$N132=1,1,0)</f>
        <v>1</v>
      </c>
      <c r="AC128" s="91">
        <f t="shared" si="93"/>
        <v>12</v>
      </c>
      <c r="AD128" s="92">
        <f>IF(Επιχειρήσεις!$O132=1,1,0)</f>
        <v>1</v>
      </c>
      <c r="AE128" s="91">
        <f t="shared" si="94"/>
        <v>4</v>
      </c>
      <c r="AF128" s="92">
        <f>IF(Επιχειρήσεις!$P132=1,1,0)</f>
        <v>0</v>
      </c>
      <c r="AG128" s="91">
        <f t="shared" si="95"/>
        <v>0</v>
      </c>
      <c r="AH128" s="93">
        <f>IF(Επιχειρήσεις!$Q132=1,1,0)</f>
        <v>0</v>
      </c>
      <c r="AI128" s="91">
        <f t="shared" si="96"/>
        <v>0</v>
      </c>
      <c r="AJ128" s="92">
        <f>IF(Επιχειρήσεις!$R132=1,1,0)</f>
        <v>0</v>
      </c>
      <c r="AK128" s="91">
        <f t="shared" si="97"/>
        <v>0</v>
      </c>
      <c r="AL128" s="90">
        <f>IF(Επιχειρήσεις!$M132=1,1,0)</f>
        <v>1</v>
      </c>
      <c r="AM128" s="91">
        <f t="shared" si="98"/>
        <v>4</v>
      </c>
      <c r="AN128" s="28"/>
      <c r="AO128" s="94">
        <f t="shared" si="99"/>
        <v>29</v>
      </c>
      <c r="AP128" s="166">
        <f t="shared" si="68"/>
        <v>7.8997548351947694E-3</v>
      </c>
      <c r="AS128" s="190">
        <f>+Επιχειρήσεις!U132</f>
        <v>4</v>
      </c>
      <c r="AT128" s="96">
        <f>+Επιχειρήσεις!V132</f>
        <v>0</v>
      </c>
      <c r="AU128" s="96">
        <f>+Επιχειρήσεις!W132</f>
        <v>1</v>
      </c>
      <c r="AV128" s="96">
        <f t="shared" ref="AV128:AX191" si="102">IF($AT128=1,$AS128*12,$AS128*6)</f>
        <v>24</v>
      </c>
      <c r="AW128" s="96">
        <f t="shared" si="102"/>
        <v>24</v>
      </c>
      <c r="AX128" s="96">
        <f t="shared" si="102"/>
        <v>24</v>
      </c>
      <c r="AY128" s="96">
        <f>+AV128*Επιχειρήσεις!X132</f>
        <v>24</v>
      </c>
      <c r="AZ128" s="95">
        <f t="shared" si="70"/>
        <v>101</v>
      </c>
      <c r="BA128" s="191">
        <f t="shared" si="100"/>
        <v>3.3915379449294828E-3</v>
      </c>
      <c r="BD128" s="227">
        <f t="shared" si="71"/>
        <v>2.7076510264281971E-4</v>
      </c>
      <c r="BE128" s="144">
        <f>+ΥΠΟΛΟΓΙΣΜΟΙ!AP128</f>
        <v>7.8997548351947694E-3</v>
      </c>
      <c r="BF128" s="144">
        <f t="shared" si="72"/>
        <v>3.3915379449294828E-3</v>
      </c>
      <c r="BG128" s="144">
        <f t="shared" si="73"/>
        <v>3.8540192942556908E-3</v>
      </c>
      <c r="BH128" s="216">
        <f t="shared" si="74"/>
        <v>203.49</v>
      </c>
      <c r="BJ128" s="215">
        <f t="shared" si="75"/>
        <v>2.7076510264281971E-4</v>
      </c>
      <c r="BK128" s="144">
        <f t="shared" si="76"/>
        <v>7.8997548351947694E-3</v>
      </c>
      <c r="BL128" s="144">
        <f t="shared" si="77"/>
        <v>4.085259968918795E-3</v>
      </c>
      <c r="BM128" s="217">
        <f t="shared" si="78"/>
        <v>308.02999999999997</v>
      </c>
      <c r="BN128" s="144">
        <f t="shared" si="79"/>
        <v>3.3915379449294828E-3</v>
      </c>
      <c r="BO128" s="217">
        <f t="shared" si="80"/>
        <v>37.31</v>
      </c>
      <c r="BP128" s="216">
        <f t="shared" si="81"/>
        <v>345.34</v>
      </c>
      <c r="BR128" s="215">
        <f t="shared" si="82"/>
        <v>3.8540192942556908E-3</v>
      </c>
      <c r="BS128" s="216">
        <f t="shared" si="83"/>
        <v>86.33</v>
      </c>
      <c r="BU128" s="222">
        <f t="shared" si="84"/>
        <v>289.82</v>
      </c>
      <c r="BV128" s="228">
        <f t="shared" si="85"/>
        <v>431.66999999999996</v>
      </c>
    </row>
    <row r="129" spans="1:74" x14ac:dyDescent="0.25">
      <c r="A129" s="77">
        <v>118</v>
      </c>
      <c r="B129" s="78" t="str">
        <f>+Επιχειρήσεις!B133</f>
        <v>Α</v>
      </c>
      <c r="C129" s="79">
        <f>+Επιχειρήσεις!C133</f>
        <v>1</v>
      </c>
      <c r="D129" s="80" t="str">
        <f>+Επιχειρήσεις!D133</f>
        <v>ΕΠΑΓΓΕΛΜΑΤΙΑΣ</v>
      </c>
      <c r="F129" s="81">
        <f>+Επιχειρήσεις!F133</f>
        <v>1</v>
      </c>
      <c r="H129" s="82">
        <f>IF(Επιχειρήσεις!H133&gt;1,1,0)</f>
        <v>1</v>
      </c>
      <c r="J129" s="143">
        <f>+Επιχειρήσεις!H133</f>
        <v>800</v>
      </c>
      <c r="K129" s="83">
        <f t="shared" si="86"/>
        <v>1600</v>
      </c>
      <c r="L129" s="84">
        <f t="shared" si="87"/>
        <v>3.8966909300621914E-4</v>
      </c>
      <c r="N129" s="97">
        <f>+Επιχειρήσεις!I133</f>
        <v>0</v>
      </c>
      <c r="O129" s="86">
        <f t="shared" si="88"/>
        <v>0</v>
      </c>
      <c r="P129" s="87">
        <f t="shared" si="89"/>
        <v>0</v>
      </c>
      <c r="Q129" s="88">
        <f>IF(Επιχειρήσεις!J133=1,(K129*$Q$10),0)</f>
        <v>0</v>
      </c>
      <c r="R129" s="87">
        <f>IF(Επιχειρήσεις!K133=1,(K129*$R$10),0)</f>
        <v>0</v>
      </c>
      <c r="S129" s="89">
        <f t="shared" si="66"/>
        <v>0</v>
      </c>
      <c r="T129" s="144">
        <f t="shared" si="90"/>
        <v>0</v>
      </c>
      <c r="V129" s="145">
        <f t="shared" si="91"/>
        <v>1600</v>
      </c>
      <c r="W129" s="28"/>
      <c r="X129" s="180">
        <f t="shared" si="67"/>
        <v>2.7076510264281971E-4</v>
      </c>
      <c r="Z129" s="165">
        <f>IF(Επιχειρήσεις!$M133=1,1,0)</f>
        <v>1</v>
      </c>
      <c r="AA129" s="91">
        <f t="shared" si="92"/>
        <v>4</v>
      </c>
      <c r="AB129" s="92">
        <f>IF(Επιχειρήσεις!$N133=1,1,0)</f>
        <v>1</v>
      </c>
      <c r="AC129" s="91">
        <f t="shared" si="93"/>
        <v>12</v>
      </c>
      <c r="AD129" s="92">
        <f>IF(Επιχειρήσεις!$O133=1,1,0)</f>
        <v>1</v>
      </c>
      <c r="AE129" s="91">
        <f t="shared" si="94"/>
        <v>4</v>
      </c>
      <c r="AF129" s="92">
        <f>IF(Επιχειρήσεις!$P133=1,1,0)</f>
        <v>0</v>
      </c>
      <c r="AG129" s="91">
        <f t="shared" si="95"/>
        <v>0</v>
      </c>
      <c r="AH129" s="93">
        <f>IF(Επιχειρήσεις!$Q133=1,1,0)</f>
        <v>0</v>
      </c>
      <c r="AI129" s="91">
        <f t="shared" si="96"/>
        <v>0</v>
      </c>
      <c r="AJ129" s="92">
        <f>IF(Επιχειρήσεις!$R133=1,1,0)</f>
        <v>0</v>
      </c>
      <c r="AK129" s="91">
        <f t="shared" si="97"/>
        <v>0</v>
      </c>
      <c r="AL129" s="90">
        <f>IF(Επιχειρήσεις!$M133=1,1,0)</f>
        <v>1</v>
      </c>
      <c r="AM129" s="91">
        <f t="shared" si="98"/>
        <v>4</v>
      </c>
      <c r="AN129" s="28"/>
      <c r="AO129" s="94">
        <f t="shared" si="99"/>
        <v>29</v>
      </c>
      <c r="AP129" s="166">
        <f t="shared" si="68"/>
        <v>7.8997548351947694E-3</v>
      </c>
      <c r="AS129" s="190">
        <f>+Επιχειρήσεις!U133</f>
        <v>4</v>
      </c>
      <c r="AT129" s="96">
        <f>+Επιχειρήσεις!V133</f>
        <v>0</v>
      </c>
      <c r="AU129" s="96">
        <f>+Επιχειρήσεις!W133</f>
        <v>1</v>
      </c>
      <c r="AV129" s="96">
        <f t="shared" si="102"/>
        <v>24</v>
      </c>
      <c r="AW129" s="96">
        <f t="shared" si="102"/>
        <v>24</v>
      </c>
      <c r="AX129" s="96">
        <f t="shared" si="102"/>
        <v>24</v>
      </c>
      <c r="AY129" s="96">
        <f>+AV129*Επιχειρήσεις!X133</f>
        <v>24</v>
      </c>
      <c r="AZ129" s="95">
        <f t="shared" si="70"/>
        <v>101</v>
      </c>
      <c r="BA129" s="191">
        <f t="shared" si="100"/>
        <v>3.3915379449294828E-3</v>
      </c>
      <c r="BD129" s="227">
        <f t="shared" si="71"/>
        <v>2.7076510264281971E-4</v>
      </c>
      <c r="BE129" s="144">
        <f>+ΥΠΟΛΟΓΙΣΜΟΙ!AP129</f>
        <v>7.8997548351947694E-3</v>
      </c>
      <c r="BF129" s="144">
        <f t="shared" si="72"/>
        <v>3.3915379449294828E-3</v>
      </c>
      <c r="BG129" s="144">
        <f t="shared" si="73"/>
        <v>3.8540192942556908E-3</v>
      </c>
      <c r="BH129" s="216">
        <f t="shared" si="74"/>
        <v>203.49</v>
      </c>
      <c r="BJ129" s="215">
        <f t="shared" si="75"/>
        <v>2.7076510264281971E-4</v>
      </c>
      <c r="BK129" s="144">
        <f t="shared" si="76"/>
        <v>7.8997548351947694E-3</v>
      </c>
      <c r="BL129" s="144">
        <f t="shared" si="77"/>
        <v>4.085259968918795E-3</v>
      </c>
      <c r="BM129" s="217">
        <f t="shared" si="78"/>
        <v>308.02999999999997</v>
      </c>
      <c r="BN129" s="144">
        <f t="shared" si="79"/>
        <v>3.3915379449294828E-3</v>
      </c>
      <c r="BO129" s="217">
        <f t="shared" si="80"/>
        <v>37.31</v>
      </c>
      <c r="BP129" s="216">
        <f t="shared" si="81"/>
        <v>345.34</v>
      </c>
      <c r="BR129" s="215">
        <f t="shared" si="82"/>
        <v>3.8540192942556908E-3</v>
      </c>
      <c r="BS129" s="216">
        <f t="shared" si="83"/>
        <v>86.33</v>
      </c>
      <c r="BU129" s="222">
        <f t="shared" si="84"/>
        <v>289.82</v>
      </c>
      <c r="BV129" s="228">
        <f t="shared" si="85"/>
        <v>431.66999999999996</v>
      </c>
    </row>
    <row r="130" spans="1:74" x14ac:dyDescent="0.25">
      <c r="A130" s="77">
        <v>119</v>
      </c>
      <c r="B130" s="78" t="str">
        <f>+Επιχειρήσεις!B134</f>
        <v>Α</v>
      </c>
      <c r="C130" s="79">
        <f>+Επιχειρήσεις!C134</f>
        <v>1</v>
      </c>
      <c r="D130" s="80" t="str">
        <f>+Επιχειρήσεις!D134</f>
        <v>ΕΠΑΓΓΕΛΜΑΤΙΑΣ</v>
      </c>
      <c r="F130" s="81">
        <f>+Επιχειρήσεις!F134</f>
        <v>1</v>
      </c>
      <c r="H130" s="82">
        <f>IF(Επιχειρήσεις!H134&gt;1,1,0)</f>
        <v>1</v>
      </c>
      <c r="J130" s="143">
        <f>+Επιχειρήσεις!H134</f>
        <v>400</v>
      </c>
      <c r="K130" s="83">
        <f t="shared" si="86"/>
        <v>800</v>
      </c>
      <c r="L130" s="84">
        <f t="shared" si="87"/>
        <v>1.9483454650310957E-4</v>
      </c>
      <c r="N130" s="97">
        <f>+Επιχειρήσεις!I134</f>
        <v>1</v>
      </c>
      <c r="O130" s="86">
        <f t="shared" si="88"/>
        <v>0.3</v>
      </c>
      <c r="P130" s="87">
        <f t="shared" si="89"/>
        <v>240</v>
      </c>
      <c r="Q130" s="88">
        <f>IF(Επιχειρήσεις!J134=1,(K130*$Q$10),0)</f>
        <v>0</v>
      </c>
      <c r="R130" s="87">
        <f>IF(Επιχειρήσεις!K134=1,(K130*$R$10),0)</f>
        <v>160</v>
      </c>
      <c r="S130" s="89">
        <f t="shared" si="66"/>
        <v>400</v>
      </c>
      <c r="T130" s="144">
        <f t="shared" si="90"/>
        <v>2.2183610415870599E-4</v>
      </c>
      <c r="V130" s="145">
        <f t="shared" si="91"/>
        <v>1200</v>
      </c>
      <c r="W130" s="28"/>
      <c r="X130" s="180">
        <f t="shared" si="67"/>
        <v>2.0307382698211477E-4</v>
      </c>
      <c r="Z130" s="165">
        <f>IF(Επιχειρήσεις!$M134=1,1,0)</f>
        <v>1</v>
      </c>
      <c r="AA130" s="91">
        <f t="shared" si="92"/>
        <v>4</v>
      </c>
      <c r="AB130" s="92">
        <f>IF(Επιχειρήσεις!$N134=1,1,0)</f>
        <v>1</v>
      </c>
      <c r="AC130" s="91">
        <f t="shared" si="93"/>
        <v>12</v>
      </c>
      <c r="AD130" s="92">
        <f>IF(Επιχειρήσεις!$O134=1,1,0)</f>
        <v>1</v>
      </c>
      <c r="AE130" s="91">
        <f t="shared" si="94"/>
        <v>4</v>
      </c>
      <c r="AF130" s="92">
        <f>IF(Επιχειρήσεις!$P134=1,1,0)</f>
        <v>0</v>
      </c>
      <c r="AG130" s="91">
        <f t="shared" si="95"/>
        <v>0</v>
      </c>
      <c r="AH130" s="93">
        <f>IF(Επιχειρήσεις!$Q134=1,1,0)</f>
        <v>0</v>
      </c>
      <c r="AI130" s="91">
        <f t="shared" si="96"/>
        <v>0</v>
      </c>
      <c r="AJ130" s="92">
        <f>IF(Επιχειρήσεις!$R134=1,1,0)</f>
        <v>1</v>
      </c>
      <c r="AK130" s="91">
        <f t="shared" si="97"/>
        <v>12</v>
      </c>
      <c r="AL130" s="90">
        <f>IF(Επιχειρήσεις!$M134=1,1,0)</f>
        <v>1</v>
      </c>
      <c r="AM130" s="91">
        <f t="shared" si="98"/>
        <v>4</v>
      </c>
      <c r="AN130" s="28"/>
      <c r="AO130" s="94">
        <f t="shared" si="99"/>
        <v>42</v>
      </c>
      <c r="AP130" s="166">
        <f t="shared" si="68"/>
        <v>1.1441024244075185E-2</v>
      </c>
      <c r="AS130" s="190">
        <f>+Επιχειρήσεις!U134</f>
        <v>5</v>
      </c>
      <c r="AT130" s="96">
        <f>+Επιχειρήσεις!V134</f>
        <v>0</v>
      </c>
      <c r="AU130" s="96">
        <f>+Επιχειρήσεις!W134</f>
        <v>1</v>
      </c>
      <c r="AV130" s="96">
        <f t="shared" si="102"/>
        <v>30</v>
      </c>
      <c r="AW130" s="96">
        <f t="shared" si="102"/>
        <v>30</v>
      </c>
      <c r="AX130" s="96">
        <f t="shared" si="102"/>
        <v>30</v>
      </c>
      <c r="AY130" s="96">
        <f>+AV130*Επιχειρήσεις!X134</f>
        <v>30</v>
      </c>
      <c r="AZ130" s="95">
        <f t="shared" si="70"/>
        <v>126</v>
      </c>
      <c r="BA130" s="191">
        <f t="shared" si="100"/>
        <v>4.2310275352585632E-3</v>
      </c>
      <c r="BD130" s="227">
        <f t="shared" si="71"/>
        <v>2.0307382698211477E-4</v>
      </c>
      <c r="BE130" s="144">
        <f>+ΥΠΟΛΟΓΙΣΜΟΙ!AP130</f>
        <v>1.1441024244075185E-2</v>
      </c>
      <c r="BF130" s="144">
        <f t="shared" si="72"/>
        <v>4.2310275352585632E-3</v>
      </c>
      <c r="BG130" s="144">
        <f t="shared" si="73"/>
        <v>5.2917085354386205E-3</v>
      </c>
      <c r="BH130" s="216">
        <f t="shared" si="74"/>
        <v>279.39999999999998</v>
      </c>
      <c r="BJ130" s="215">
        <f t="shared" si="75"/>
        <v>2.0307382698211477E-4</v>
      </c>
      <c r="BK130" s="144">
        <f t="shared" si="76"/>
        <v>1.1441024244075185E-2</v>
      </c>
      <c r="BL130" s="144">
        <f t="shared" si="77"/>
        <v>5.8220490355286496E-3</v>
      </c>
      <c r="BM130" s="217">
        <f t="shared" si="78"/>
        <v>438.98</v>
      </c>
      <c r="BN130" s="144">
        <f t="shared" si="79"/>
        <v>4.2310275352585632E-3</v>
      </c>
      <c r="BO130" s="217">
        <f t="shared" si="80"/>
        <v>46.54</v>
      </c>
      <c r="BP130" s="216">
        <f t="shared" si="81"/>
        <v>485.52000000000004</v>
      </c>
      <c r="BR130" s="215">
        <f t="shared" si="82"/>
        <v>5.2917085354386205E-3</v>
      </c>
      <c r="BS130" s="216">
        <f t="shared" si="83"/>
        <v>118.53</v>
      </c>
      <c r="BU130" s="222">
        <f t="shared" si="84"/>
        <v>397.92999999999995</v>
      </c>
      <c r="BV130" s="228">
        <f t="shared" si="85"/>
        <v>604.05000000000007</v>
      </c>
    </row>
    <row r="131" spans="1:74" x14ac:dyDescent="0.25">
      <c r="A131" s="77">
        <v>120</v>
      </c>
      <c r="B131" s="78" t="str">
        <f>+Επιχειρήσεις!B135</f>
        <v>Α</v>
      </c>
      <c r="C131" s="79">
        <f>+Επιχειρήσεις!C135</f>
        <v>1</v>
      </c>
      <c r="D131" s="80" t="str">
        <f>+Επιχειρήσεις!D135</f>
        <v>ΕΠΑΓΓΕΛΜΑΤΙΑΣ</v>
      </c>
      <c r="F131" s="81">
        <f>+Επιχειρήσεις!F135</f>
        <v>1</v>
      </c>
      <c r="H131" s="82">
        <f>IF(Επιχειρήσεις!H135&gt;1,1,0)</f>
        <v>1</v>
      </c>
      <c r="J131" s="143">
        <f>+Επιχειρήσεις!H135</f>
        <v>500</v>
      </c>
      <c r="K131" s="83">
        <f t="shared" si="86"/>
        <v>1000</v>
      </c>
      <c r="L131" s="84">
        <f t="shared" si="87"/>
        <v>2.4354318312888696E-4</v>
      </c>
      <c r="N131" s="97">
        <f>+Επιχειρήσεις!I135</f>
        <v>1</v>
      </c>
      <c r="O131" s="86">
        <f t="shared" si="88"/>
        <v>0.3</v>
      </c>
      <c r="P131" s="87">
        <f t="shared" si="89"/>
        <v>300</v>
      </c>
      <c r="Q131" s="88">
        <f>IF(Επιχειρήσεις!J135=1,(K131*$Q$10),0)</f>
        <v>0</v>
      </c>
      <c r="R131" s="87">
        <f>IF(Επιχειρήσεις!K135=1,(K131*$R$10),0)</f>
        <v>200</v>
      </c>
      <c r="S131" s="89">
        <f t="shared" si="66"/>
        <v>500</v>
      </c>
      <c r="T131" s="144">
        <f t="shared" si="90"/>
        <v>2.7729513019838251E-4</v>
      </c>
      <c r="V131" s="145">
        <f t="shared" si="91"/>
        <v>1500</v>
      </c>
      <c r="W131" s="28"/>
      <c r="X131" s="180">
        <f t="shared" si="67"/>
        <v>2.5384228372764348E-4</v>
      </c>
      <c r="Z131" s="165">
        <f>IF(Επιχειρήσεις!$M135=1,1,0)</f>
        <v>1</v>
      </c>
      <c r="AA131" s="91">
        <f t="shared" si="92"/>
        <v>4</v>
      </c>
      <c r="AB131" s="92">
        <f>IF(Επιχειρήσεις!$N135=1,1,0)</f>
        <v>1</v>
      </c>
      <c r="AC131" s="91">
        <f t="shared" si="93"/>
        <v>12</v>
      </c>
      <c r="AD131" s="92">
        <f>IF(Επιχειρήσεις!$O135=1,1,0)</f>
        <v>1</v>
      </c>
      <c r="AE131" s="91">
        <f t="shared" si="94"/>
        <v>4</v>
      </c>
      <c r="AF131" s="92">
        <f>IF(Επιχειρήσεις!$P135=1,1,0)</f>
        <v>0</v>
      </c>
      <c r="AG131" s="91">
        <f t="shared" si="95"/>
        <v>0</v>
      </c>
      <c r="AH131" s="93">
        <f>IF(Επιχειρήσεις!$Q135=1,1,0)</f>
        <v>0</v>
      </c>
      <c r="AI131" s="91">
        <f t="shared" si="96"/>
        <v>0</v>
      </c>
      <c r="AJ131" s="92">
        <f>IF(Επιχειρήσεις!$R135=1,1,0)</f>
        <v>1</v>
      </c>
      <c r="AK131" s="91">
        <f t="shared" si="97"/>
        <v>12</v>
      </c>
      <c r="AL131" s="90">
        <f>IF(Επιχειρήσεις!$M135=1,1,0)</f>
        <v>1</v>
      </c>
      <c r="AM131" s="91">
        <f t="shared" si="98"/>
        <v>4</v>
      </c>
      <c r="AN131" s="28"/>
      <c r="AO131" s="94">
        <f t="shared" si="99"/>
        <v>42</v>
      </c>
      <c r="AP131" s="166">
        <f t="shared" si="68"/>
        <v>1.1441024244075185E-2</v>
      </c>
      <c r="AS131" s="190">
        <f>+Επιχειρήσεις!U135</f>
        <v>2</v>
      </c>
      <c r="AT131" s="96">
        <f>+Επιχειρήσεις!V135</f>
        <v>0</v>
      </c>
      <c r="AU131" s="96">
        <f>+Επιχειρήσεις!W135</f>
        <v>1</v>
      </c>
      <c r="AV131" s="96">
        <f t="shared" si="102"/>
        <v>12</v>
      </c>
      <c r="AW131" s="96">
        <f t="shared" si="102"/>
        <v>12</v>
      </c>
      <c r="AX131" s="96">
        <f t="shared" si="102"/>
        <v>12</v>
      </c>
      <c r="AY131" s="96">
        <f>+AV131*Επιχειρήσεις!X135</f>
        <v>12</v>
      </c>
      <c r="AZ131" s="95">
        <f t="shared" si="70"/>
        <v>51</v>
      </c>
      <c r="BA131" s="191">
        <f t="shared" si="100"/>
        <v>1.712558764271323E-3</v>
      </c>
      <c r="BD131" s="227">
        <f t="shared" si="71"/>
        <v>2.5384228372764348E-4</v>
      </c>
      <c r="BE131" s="144">
        <f>+ΥΠΟΛΟΓΙΣΜΟΙ!AP131</f>
        <v>1.1441024244075185E-2</v>
      </c>
      <c r="BF131" s="144">
        <f t="shared" si="72"/>
        <v>1.712558764271323E-3</v>
      </c>
      <c r="BG131" s="144">
        <f t="shared" si="73"/>
        <v>4.469141764024717E-3</v>
      </c>
      <c r="BH131" s="216">
        <f t="shared" si="74"/>
        <v>235.97</v>
      </c>
      <c r="BJ131" s="215">
        <f t="shared" si="75"/>
        <v>2.5384228372764348E-4</v>
      </c>
      <c r="BK131" s="144">
        <f t="shared" si="76"/>
        <v>1.1441024244075185E-2</v>
      </c>
      <c r="BL131" s="144">
        <f t="shared" si="77"/>
        <v>5.8474332639014137E-3</v>
      </c>
      <c r="BM131" s="217">
        <f t="shared" si="78"/>
        <v>440.9</v>
      </c>
      <c r="BN131" s="144">
        <f t="shared" si="79"/>
        <v>1.712558764271323E-3</v>
      </c>
      <c r="BO131" s="217">
        <f t="shared" si="80"/>
        <v>18.84</v>
      </c>
      <c r="BP131" s="216">
        <f t="shared" si="81"/>
        <v>459.73999999999995</v>
      </c>
      <c r="BR131" s="215">
        <f t="shared" si="82"/>
        <v>4.469141764024717E-3</v>
      </c>
      <c r="BS131" s="216">
        <f t="shared" si="83"/>
        <v>100.11</v>
      </c>
      <c r="BU131" s="222">
        <f t="shared" si="84"/>
        <v>336.08</v>
      </c>
      <c r="BV131" s="228">
        <f t="shared" si="85"/>
        <v>559.84999999999991</v>
      </c>
    </row>
    <row r="132" spans="1:74" x14ac:dyDescent="0.25">
      <c r="A132" s="77">
        <v>121</v>
      </c>
      <c r="B132" s="78" t="str">
        <f>+Επιχειρήσεις!B136</f>
        <v>Α</v>
      </c>
      <c r="C132" s="79">
        <f>+Επιχειρήσεις!C136</f>
        <v>1</v>
      </c>
      <c r="D132" s="80" t="str">
        <f>+Επιχειρήσεις!D136</f>
        <v>ΕΠΑΓΓΕΛΜΑΤΙΑΣ</v>
      </c>
      <c r="F132" s="81">
        <f>+Επιχειρήσεις!F136</f>
        <v>1</v>
      </c>
      <c r="H132" s="82">
        <f>IF(Επιχειρήσεις!H136&gt;1,1,0)</f>
        <v>1</v>
      </c>
      <c r="J132" s="143">
        <f>+Επιχειρήσεις!H136</f>
        <v>800</v>
      </c>
      <c r="K132" s="83">
        <f t="shared" si="86"/>
        <v>1600</v>
      </c>
      <c r="L132" s="84">
        <f t="shared" si="87"/>
        <v>3.8966909300621914E-4</v>
      </c>
      <c r="N132" s="97">
        <f>+Επιχειρήσεις!I136</f>
        <v>2</v>
      </c>
      <c r="O132" s="86">
        <f t="shared" si="88"/>
        <v>0.6</v>
      </c>
      <c r="P132" s="87">
        <f t="shared" si="89"/>
        <v>960</v>
      </c>
      <c r="Q132" s="88">
        <f>IF(Επιχειρήσεις!J136=1,(K132*$Q$10),0)</f>
        <v>320</v>
      </c>
      <c r="R132" s="87">
        <f>IF(Επιχειρήσεις!K136=1,(K132*$R$10),0)</f>
        <v>320</v>
      </c>
      <c r="S132" s="89">
        <f t="shared" si="66"/>
        <v>1600</v>
      </c>
      <c r="T132" s="144">
        <f t="shared" si="90"/>
        <v>8.8734441663482395E-4</v>
      </c>
      <c r="V132" s="145">
        <f t="shared" si="91"/>
        <v>3200</v>
      </c>
      <c r="W132" s="28"/>
      <c r="X132" s="180">
        <f t="shared" si="67"/>
        <v>5.4153020528563943E-4</v>
      </c>
      <c r="Z132" s="165">
        <f>IF(Επιχειρήσεις!$M136=1,1,0)</f>
        <v>1</v>
      </c>
      <c r="AA132" s="91">
        <f t="shared" si="92"/>
        <v>4</v>
      </c>
      <c r="AB132" s="92">
        <f>IF(Επιχειρήσεις!$N136=1,1,0)</f>
        <v>1</v>
      </c>
      <c r="AC132" s="91">
        <f t="shared" si="93"/>
        <v>12</v>
      </c>
      <c r="AD132" s="92">
        <f>IF(Επιχειρήσεις!$O136=1,1,0)</f>
        <v>1</v>
      </c>
      <c r="AE132" s="91">
        <f t="shared" si="94"/>
        <v>4</v>
      </c>
      <c r="AF132" s="92">
        <f>IF(Επιχειρήσεις!$P136=1,1,0)</f>
        <v>0</v>
      </c>
      <c r="AG132" s="91">
        <f t="shared" si="95"/>
        <v>0</v>
      </c>
      <c r="AH132" s="93">
        <f>IF(Επιχειρήσεις!$Q136=1,1,0)</f>
        <v>0</v>
      </c>
      <c r="AI132" s="91">
        <f t="shared" si="96"/>
        <v>0</v>
      </c>
      <c r="AJ132" s="92">
        <f>IF(Επιχειρήσεις!$R136=1,1,0)</f>
        <v>1</v>
      </c>
      <c r="AK132" s="91">
        <f t="shared" si="97"/>
        <v>12</v>
      </c>
      <c r="AL132" s="90">
        <f>IF(Επιχειρήσεις!$M136=1,1,0)</f>
        <v>1</v>
      </c>
      <c r="AM132" s="91">
        <f t="shared" si="98"/>
        <v>4</v>
      </c>
      <c r="AN132" s="28"/>
      <c r="AO132" s="94">
        <f t="shared" si="99"/>
        <v>42</v>
      </c>
      <c r="AP132" s="166">
        <f t="shared" si="68"/>
        <v>1.1441024244075185E-2</v>
      </c>
      <c r="AS132" s="190">
        <f>+Επιχειρήσεις!U136</f>
        <v>4</v>
      </c>
      <c r="AT132" s="96">
        <f>+Επιχειρήσεις!V136</f>
        <v>1</v>
      </c>
      <c r="AU132" s="96">
        <f>+Επιχειρήσεις!W136</f>
        <v>0</v>
      </c>
      <c r="AV132" s="96">
        <f t="shared" si="102"/>
        <v>48</v>
      </c>
      <c r="AW132" s="96">
        <f t="shared" si="102"/>
        <v>48</v>
      </c>
      <c r="AX132" s="96">
        <f t="shared" si="102"/>
        <v>48</v>
      </c>
      <c r="AY132" s="96">
        <f>+AV132*Επιχειρήσεις!X136</f>
        <v>0</v>
      </c>
      <c r="AZ132" s="95">
        <f t="shared" si="70"/>
        <v>149</v>
      </c>
      <c r="BA132" s="191">
        <f t="shared" si="100"/>
        <v>5.0033579583613165E-3</v>
      </c>
      <c r="BD132" s="227">
        <f t="shared" si="71"/>
        <v>5.4153020528563943E-4</v>
      </c>
      <c r="BE132" s="144">
        <f>+ΥΠΟΛΟΓΙΣΜΟΙ!AP132</f>
        <v>1.1441024244075185E-2</v>
      </c>
      <c r="BF132" s="144">
        <f t="shared" si="72"/>
        <v>5.0033579583613165E-3</v>
      </c>
      <c r="BG132" s="144">
        <f t="shared" si="73"/>
        <v>5.6619708025740468E-3</v>
      </c>
      <c r="BH132" s="216">
        <f t="shared" si="74"/>
        <v>298.95</v>
      </c>
      <c r="BJ132" s="215">
        <f t="shared" si="75"/>
        <v>5.4153020528563943E-4</v>
      </c>
      <c r="BK132" s="144">
        <f t="shared" si="76"/>
        <v>1.1441024244075185E-2</v>
      </c>
      <c r="BL132" s="144">
        <f t="shared" si="77"/>
        <v>5.991277224680412E-3</v>
      </c>
      <c r="BM132" s="217">
        <f t="shared" si="78"/>
        <v>451.74</v>
      </c>
      <c r="BN132" s="144">
        <f t="shared" si="79"/>
        <v>5.0033579583613165E-3</v>
      </c>
      <c r="BO132" s="217">
        <f t="shared" si="80"/>
        <v>55.04</v>
      </c>
      <c r="BP132" s="216">
        <f t="shared" si="81"/>
        <v>506.78000000000003</v>
      </c>
      <c r="BR132" s="215">
        <f t="shared" si="82"/>
        <v>5.6619708025740468E-3</v>
      </c>
      <c r="BS132" s="216">
        <f t="shared" si="83"/>
        <v>126.83</v>
      </c>
      <c r="BU132" s="222">
        <f t="shared" si="84"/>
        <v>425.78</v>
      </c>
      <c r="BV132" s="228">
        <f t="shared" si="85"/>
        <v>633.61</v>
      </c>
    </row>
    <row r="133" spans="1:74" x14ac:dyDescent="0.25">
      <c r="A133" s="77">
        <v>122</v>
      </c>
      <c r="B133" s="78" t="str">
        <f>+Επιχειρήσεις!B137</f>
        <v>Α</v>
      </c>
      <c r="C133" s="79">
        <f>+Επιχειρήσεις!C137</f>
        <v>1</v>
      </c>
      <c r="D133" s="80" t="str">
        <f>+Επιχειρήσεις!D137</f>
        <v>ΕΠΑΓΓΕΛΜΑΤΙΑΣ</v>
      </c>
      <c r="F133" s="81">
        <f>+Επιχειρήσεις!F137</f>
        <v>1</v>
      </c>
      <c r="H133" s="82">
        <f>IF(Επιχειρήσεις!H137&gt;1,1,0)</f>
        <v>1</v>
      </c>
      <c r="J133" s="143">
        <f>+Επιχειρήσεις!H137</f>
        <v>1800</v>
      </c>
      <c r="K133" s="83">
        <f t="shared" si="86"/>
        <v>3600</v>
      </c>
      <c r="L133" s="84">
        <f t="shared" si="87"/>
        <v>8.7675545926399305E-4</v>
      </c>
      <c r="N133" s="97">
        <f>+Επιχειρήσεις!I137</f>
        <v>1</v>
      </c>
      <c r="O133" s="86">
        <f t="shared" si="88"/>
        <v>0.3</v>
      </c>
      <c r="P133" s="87">
        <f t="shared" si="89"/>
        <v>1080</v>
      </c>
      <c r="Q133" s="88">
        <f>IF(Επιχειρήσεις!J137=1,(K133*$Q$10),0)</f>
        <v>0</v>
      </c>
      <c r="R133" s="87">
        <f>IF(Επιχειρήσεις!K137=1,(K133*$R$10),0)</f>
        <v>720</v>
      </c>
      <c r="S133" s="89">
        <f t="shared" si="66"/>
        <v>1800</v>
      </c>
      <c r="T133" s="144">
        <f t="shared" si="90"/>
        <v>9.9826246871417704E-4</v>
      </c>
      <c r="V133" s="145">
        <f t="shared" si="91"/>
        <v>5400</v>
      </c>
      <c r="W133" s="28"/>
      <c r="X133" s="180">
        <f t="shared" si="67"/>
        <v>9.1383222141951646E-4</v>
      </c>
      <c r="Z133" s="165">
        <f>IF(Επιχειρήσεις!$M137=1,1,0)</f>
        <v>1</v>
      </c>
      <c r="AA133" s="91">
        <f t="shared" si="92"/>
        <v>4</v>
      </c>
      <c r="AB133" s="92">
        <f>IF(Επιχειρήσεις!$N137=1,1,0)</f>
        <v>1</v>
      </c>
      <c r="AC133" s="91">
        <f t="shared" si="93"/>
        <v>12</v>
      </c>
      <c r="AD133" s="92">
        <f>IF(Επιχειρήσεις!$O137=1,1,0)</f>
        <v>0</v>
      </c>
      <c r="AE133" s="91">
        <f t="shared" si="94"/>
        <v>0</v>
      </c>
      <c r="AF133" s="92">
        <f>IF(Επιχειρήσεις!$P137=1,1,0)</f>
        <v>0</v>
      </c>
      <c r="AG133" s="91">
        <f t="shared" si="95"/>
        <v>0</v>
      </c>
      <c r="AH133" s="93">
        <f>IF(Επιχειρήσεις!$Q137=1,1,0)</f>
        <v>0</v>
      </c>
      <c r="AI133" s="91">
        <f t="shared" si="96"/>
        <v>0</v>
      </c>
      <c r="AJ133" s="92">
        <f>IF(Επιχειρήσεις!$R137=1,1,0)</f>
        <v>0</v>
      </c>
      <c r="AK133" s="91">
        <f t="shared" si="97"/>
        <v>0</v>
      </c>
      <c r="AL133" s="90">
        <f>IF(Επιχειρήσεις!$M137=1,1,0)</f>
        <v>1</v>
      </c>
      <c r="AM133" s="91">
        <f t="shared" si="98"/>
        <v>4</v>
      </c>
      <c r="AN133" s="28"/>
      <c r="AO133" s="94">
        <f t="shared" si="99"/>
        <v>24</v>
      </c>
      <c r="AP133" s="166">
        <f t="shared" si="68"/>
        <v>6.5377281394715337E-3</v>
      </c>
      <c r="AS133" s="190">
        <f>+Επιχειρήσεις!U137</f>
        <v>7</v>
      </c>
      <c r="AT133" s="96">
        <f>+Επιχειρήσεις!V137</f>
        <v>1</v>
      </c>
      <c r="AU133" s="96">
        <f>+Επιχειρήσεις!W137</f>
        <v>0</v>
      </c>
      <c r="AV133" s="96">
        <f t="shared" si="102"/>
        <v>84</v>
      </c>
      <c r="AW133" s="96">
        <f t="shared" si="102"/>
        <v>84</v>
      </c>
      <c r="AX133" s="96">
        <f t="shared" si="102"/>
        <v>84</v>
      </c>
      <c r="AY133" s="96">
        <f>+AV133*Επιχειρήσεις!X137</f>
        <v>0</v>
      </c>
      <c r="AZ133" s="95">
        <f t="shared" si="70"/>
        <v>260</v>
      </c>
      <c r="BA133" s="191">
        <f t="shared" si="100"/>
        <v>8.7306917394224318E-3</v>
      </c>
      <c r="BD133" s="227">
        <f t="shared" si="71"/>
        <v>9.1383222141951646E-4</v>
      </c>
      <c r="BE133" s="144">
        <f>+ΥΠΟΛΟΓΙΣΜΟΙ!AP133</f>
        <v>6.5377281394715337E-3</v>
      </c>
      <c r="BF133" s="144">
        <f t="shared" si="72"/>
        <v>8.7306917394224318E-3</v>
      </c>
      <c r="BG133" s="144">
        <f t="shared" si="73"/>
        <v>5.3940840334378267E-3</v>
      </c>
      <c r="BH133" s="216">
        <f t="shared" si="74"/>
        <v>284.81</v>
      </c>
      <c r="BJ133" s="215">
        <f t="shared" si="75"/>
        <v>9.1383222141951646E-4</v>
      </c>
      <c r="BK133" s="144">
        <f t="shared" si="76"/>
        <v>6.5377281394715337E-3</v>
      </c>
      <c r="BL133" s="144">
        <f t="shared" si="77"/>
        <v>3.725780180445525E-3</v>
      </c>
      <c r="BM133" s="217">
        <f t="shared" si="78"/>
        <v>280.92</v>
      </c>
      <c r="BN133" s="144">
        <f t="shared" si="79"/>
        <v>8.7306917394224318E-3</v>
      </c>
      <c r="BO133" s="217">
        <f t="shared" si="80"/>
        <v>96.04</v>
      </c>
      <c r="BP133" s="216">
        <f t="shared" si="81"/>
        <v>376.96000000000004</v>
      </c>
      <c r="BR133" s="215">
        <f t="shared" si="82"/>
        <v>5.3940840334378267E-3</v>
      </c>
      <c r="BS133" s="216">
        <f t="shared" si="83"/>
        <v>120.83</v>
      </c>
      <c r="BU133" s="222">
        <f t="shared" si="84"/>
        <v>405.64</v>
      </c>
      <c r="BV133" s="228">
        <f t="shared" si="85"/>
        <v>497.79</v>
      </c>
    </row>
    <row r="134" spans="1:74" x14ac:dyDescent="0.25">
      <c r="A134" s="77">
        <v>123</v>
      </c>
      <c r="B134" s="78" t="str">
        <f>+Επιχειρήσεις!B138</f>
        <v>Α</v>
      </c>
      <c r="C134" s="79">
        <f>+Επιχειρήσεις!C138</f>
        <v>1</v>
      </c>
      <c r="D134" s="80" t="str">
        <f>+Επιχειρήσεις!D138</f>
        <v>ΕΠΑΓΓΕΛΜΑΤΙΑΣ</v>
      </c>
      <c r="F134" s="81">
        <f>+Επιχειρήσεις!F138</f>
        <v>1</v>
      </c>
      <c r="H134" s="82">
        <f>IF(Επιχειρήσεις!H138&gt;1,1,0)</f>
        <v>1</v>
      </c>
      <c r="J134" s="143">
        <f>+Επιχειρήσεις!H138</f>
        <v>4000</v>
      </c>
      <c r="K134" s="83">
        <f t="shared" si="86"/>
        <v>8000</v>
      </c>
      <c r="L134" s="84">
        <f t="shared" si="87"/>
        <v>1.9483454650310956E-3</v>
      </c>
      <c r="N134" s="97">
        <f>+Επιχειρήσεις!I138</f>
        <v>1</v>
      </c>
      <c r="O134" s="86">
        <f t="shared" si="88"/>
        <v>0.3</v>
      </c>
      <c r="P134" s="87">
        <f t="shared" si="89"/>
        <v>2400</v>
      </c>
      <c r="Q134" s="88">
        <f>IF(Επιχειρήσεις!J138=1,(K134*$Q$10),0)</f>
        <v>1600</v>
      </c>
      <c r="R134" s="87">
        <f>IF(Επιχειρήσεις!K138=1,(K134*$R$10),0)</f>
        <v>1600</v>
      </c>
      <c r="S134" s="89">
        <f t="shared" si="66"/>
        <v>5600</v>
      </c>
      <c r="T134" s="144">
        <f t="shared" si="90"/>
        <v>3.1057054582218839E-3</v>
      </c>
      <c r="V134" s="145">
        <f t="shared" si="91"/>
        <v>13600</v>
      </c>
      <c r="W134" s="28"/>
      <c r="X134" s="180">
        <f t="shared" si="67"/>
        <v>2.3015033724639675E-3</v>
      </c>
      <c r="Z134" s="165">
        <f>IF(Επιχειρήσεις!$M138=1,1,0)</f>
        <v>0</v>
      </c>
      <c r="AA134" s="91">
        <f t="shared" si="92"/>
        <v>0</v>
      </c>
      <c r="AB134" s="92">
        <f>IF(Επιχειρήσεις!$N138=1,1,0)</f>
        <v>0</v>
      </c>
      <c r="AC134" s="91">
        <f t="shared" si="93"/>
        <v>0</v>
      </c>
      <c r="AD134" s="92">
        <f>IF(Επιχειρήσεις!$O138=1,1,0)</f>
        <v>0</v>
      </c>
      <c r="AE134" s="91">
        <f t="shared" si="94"/>
        <v>0</v>
      </c>
      <c r="AF134" s="92">
        <f>IF(Επιχειρήσεις!$P138=1,1,0)</f>
        <v>0</v>
      </c>
      <c r="AG134" s="91">
        <f t="shared" si="95"/>
        <v>0</v>
      </c>
      <c r="AH134" s="93">
        <f>IF(Επιχειρήσεις!$Q138=1,1,0)</f>
        <v>0</v>
      </c>
      <c r="AI134" s="91">
        <f t="shared" si="96"/>
        <v>0</v>
      </c>
      <c r="AJ134" s="92">
        <f>IF(Επιχειρήσεις!$R138=1,1,0)</f>
        <v>0</v>
      </c>
      <c r="AK134" s="91">
        <f t="shared" si="97"/>
        <v>0</v>
      </c>
      <c r="AL134" s="90">
        <f>IF(Επιχειρήσεις!$M138=1,1,0)</f>
        <v>0</v>
      </c>
      <c r="AM134" s="91">
        <f t="shared" si="98"/>
        <v>0</v>
      </c>
      <c r="AN134" s="28"/>
      <c r="AO134" s="94">
        <f t="shared" si="99"/>
        <v>1</v>
      </c>
      <c r="AP134" s="166">
        <f t="shared" si="68"/>
        <v>2.7240533914464724E-4</v>
      </c>
      <c r="AS134" s="190">
        <f>+Επιχειρήσεις!U138</f>
        <v>0</v>
      </c>
      <c r="AT134" s="96">
        <f>+Επιχειρήσεις!V138</f>
        <v>0</v>
      </c>
      <c r="AU134" s="96">
        <f>+Επιχειρήσεις!W138</f>
        <v>0</v>
      </c>
      <c r="AV134" s="96">
        <f t="shared" si="102"/>
        <v>0</v>
      </c>
      <c r="AW134" s="96">
        <f t="shared" si="102"/>
        <v>0</v>
      </c>
      <c r="AX134" s="96">
        <f t="shared" si="102"/>
        <v>0</v>
      </c>
      <c r="AY134" s="96">
        <f>+AV134*Επιχειρήσεις!X138</f>
        <v>0</v>
      </c>
      <c r="AZ134" s="95">
        <f t="shared" si="70"/>
        <v>0</v>
      </c>
      <c r="BA134" s="191">
        <f t="shared" si="100"/>
        <v>0</v>
      </c>
      <c r="BD134" s="227">
        <f t="shared" si="71"/>
        <v>2.3015033724639675E-3</v>
      </c>
      <c r="BE134" s="144">
        <f>+ΥΠΟΛΟΓΙΣΜΟΙ!AP134</f>
        <v>2.7240533914464724E-4</v>
      </c>
      <c r="BF134" s="144">
        <f t="shared" si="72"/>
        <v>0</v>
      </c>
      <c r="BG134" s="144">
        <f t="shared" si="73"/>
        <v>8.5796957053620485E-4</v>
      </c>
      <c r="BH134" s="216">
        <f t="shared" si="74"/>
        <v>45.3</v>
      </c>
      <c r="BJ134" s="215">
        <f t="shared" si="75"/>
        <v>2.3015033724639675E-3</v>
      </c>
      <c r="BK134" s="144">
        <f t="shared" si="76"/>
        <v>2.7240533914464724E-4</v>
      </c>
      <c r="BL134" s="144">
        <f t="shared" si="77"/>
        <v>1.2869543558043073E-3</v>
      </c>
      <c r="BM134" s="217">
        <f t="shared" si="78"/>
        <v>97.04</v>
      </c>
      <c r="BN134" s="144">
        <f t="shared" si="79"/>
        <v>0</v>
      </c>
      <c r="BO134" s="217">
        <f t="shared" si="80"/>
        <v>0</v>
      </c>
      <c r="BP134" s="216">
        <f t="shared" si="81"/>
        <v>97.04</v>
      </c>
      <c r="BR134" s="215">
        <f t="shared" si="82"/>
        <v>8.5796957053620485E-4</v>
      </c>
      <c r="BS134" s="216">
        <f t="shared" si="83"/>
        <v>19.22</v>
      </c>
      <c r="BU134" s="222">
        <f t="shared" si="84"/>
        <v>64.52</v>
      </c>
      <c r="BV134" s="228">
        <f t="shared" si="85"/>
        <v>116.26</v>
      </c>
    </row>
    <row r="135" spans="1:74" x14ac:dyDescent="0.25">
      <c r="A135" s="77">
        <v>124</v>
      </c>
      <c r="B135" s="78" t="str">
        <f>+Επιχειρήσεις!B139</f>
        <v>Α</v>
      </c>
      <c r="C135" s="79">
        <f>+Επιχειρήσεις!C139</f>
        <v>1</v>
      </c>
      <c r="D135" s="80" t="str">
        <f>+Επιχειρήσεις!D139</f>
        <v>ΕΠΑΓΓΕΛΜΑΤΙΑΣ</v>
      </c>
      <c r="F135" s="81">
        <f>+Επιχειρήσεις!F139</f>
        <v>1</v>
      </c>
      <c r="H135" s="82">
        <f>IF(Επιχειρήσεις!H139&gt;1,1,0)</f>
        <v>1</v>
      </c>
      <c r="J135" s="143">
        <f>+Επιχειρήσεις!H139</f>
        <v>2500</v>
      </c>
      <c r="K135" s="83">
        <f t="shared" si="86"/>
        <v>5000</v>
      </c>
      <c r="L135" s="84">
        <f t="shared" si="87"/>
        <v>1.2177159156444347E-3</v>
      </c>
      <c r="N135" s="97">
        <f>+Επιχειρήσεις!I139</f>
        <v>1</v>
      </c>
      <c r="O135" s="86">
        <f t="shared" si="88"/>
        <v>0.3</v>
      </c>
      <c r="P135" s="87">
        <f t="shared" si="89"/>
        <v>1500</v>
      </c>
      <c r="Q135" s="88">
        <f>IF(Επιχειρήσεις!J139=1,(K135*$Q$10),0)</f>
        <v>0</v>
      </c>
      <c r="R135" s="87">
        <f>IF(Επιχειρήσεις!K139=1,(K135*$R$10),0)</f>
        <v>1000</v>
      </c>
      <c r="S135" s="89">
        <f t="shared" si="66"/>
        <v>2500</v>
      </c>
      <c r="T135" s="144">
        <f t="shared" si="90"/>
        <v>1.3864756509919124E-3</v>
      </c>
      <c r="V135" s="145">
        <f t="shared" si="91"/>
        <v>7500</v>
      </c>
      <c r="W135" s="28"/>
      <c r="X135" s="180">
        <f t="shared" si="67"/>
        <v>1.2692114186382173E-3</v>
      </c>
      <c r="Z135" s="165">
        <f>IF(Επιχειρήσεις!$M139=1,1,0)</f>
        <v>1</v>
      </c>
      <c r="AA135" s="91">
        <f t="shared" si="92"/>
        <v>4</v>
      </c>
      <c r="AB135" s="92">
        <f>IF(Επιχειρήσεις!$N139=1,1,0)</f>
        <v>0</v>
      </c>
      <c r="AC135" s="91">
        <f t="shared" si="93"/>
        <v>0</v>
      </c>
      <c r="AD135" s="92">
        <f>IF(Επιχειρήσεις!$O139=1,1,0)</f>
        <v>0</v>
      </c>
      <c r="AE135" s="91">
        <f t="shared" si="94"/>
        <v>0</v>
      </c>
      <c r="AF135" s="92">
        <f>IF(Επιχειρήσεις!$P139=1,1,0)</f>
        <v>1</v>
      </c>
      <c r="AG135" s="91">
        <f t="shared" si="95"/>
        <v>4</v>
      </c>
      <c r="AH135" s="93">
        <f>IF(Επιχειρήσεις!$Q139=1,1,0)</f>
        <v>0</v>
      </c>
      <c r="AI135" s="91">
        <f t="shared" si="96"/>
        <v>0</v>
      </c>
      <c r="AJ135" s="92">
        <f>IF(Επιχειρήσεις!$R139=1,1,0)</f>
        <v>0</v>
      </c>
      <c r="AK135" s="91">
        <f t="shared" si="97"/>
        <v>0</v>
      </c>
      <c r="AL135" s="90">
        <f>IF(Επιχειρήσεις!$M139=1,1,0)</f>
        <v>1</v>
      </c>
      <c r="AM135" s="91">
        <f t="shared" si="98"/>
        <v>4</v>
      </c>
      <c r="AN135" s="28"/>
      <c r="AO135" s="94">
        <f t="shared" si="99"/>
        <v>16</v>
      </c>
      <c r="AP135" s="166">
        <f t="shared" si="68"/>
        <v>4.3584854263143558E-3</v>
      </c>
      <c r="AS135" s="190">
        <f>+Επιχειρήσεις!U139</f>
        <v>10</v>
      </c>
      <c r="AT135" s="96">
        <f>+Επιχειρήσεις!V139</f>
        <v>1</v>
      </c>
      <c r="AU135" s="96">
        <f>+Επιχειρήσεις!W139</f>
        <v>0</v>
      </c>
      <c r="AV135" s="96">
        <f t="shared" si="102"/>
        <v>120</v>
      </c>
      <c r="AW135" s="96">
        <f t="shared" si="102"/>
        <v>120</v>
      </c>
      <c r="AX135" s="96">
        <f t="shared" si="102"/>
        <v>120</v>
      </c>
      <c r="AY135" s="96">
        <f>+AV135*Επιχειρήσεις!X139</f>
        <v>0</v>
      </c>
      <c r="AZ135" s="95">
        <f t="shared" si="70"/>
        <v>371</v>
      </c>
      <c r="BA135" s="191">
        <f t="shared" si="100"/>
        <v>1.2458025520483546E-2</v>
      </c>
      <c r="BD135" s="227">
        <f t="shared" si="71"/>
        <v>1.2692114186382173E-3</v>
      </c>
      <c r="BE135" s="144">
        <f>+ΥΠΟΛΟΓΙΣΜΟΙ!AP135</f>
        <v>4.3584854263143558E-3</v>
      </c>
      <c r="BF135" s="144">
        <f t="shared" si="72"/>
        <v>1.2458025520483546E-2</v>
      </c>
      <c r="BG135" s="144">
        <f t="shared" si="73"/>
        <v>6.0285741218120388E-3</v>
      </c>
      <c r="BH135" s="216">
        <f t="shared" si="74"/>
        <v>318.31</v>
      </c>
      <c r="BJ135" s="215">
        <f t="shared" si="75"/>
        <v>1.2692114186382173E-3</v>
      </c>
      <c r="BK135" s="144">
        <f t="shared" si="76"/>
        <v>4.3584854263143558E-3</v>
      </c>
      <c r="BL135" s="144">
        <f t="shared" si="77"/>
        <v>2.8138484224762865E-3</v>
      </c>
      <c r="BM135" s="217">
        <f t="shared" si="78"/>
        <v>212.16</v>
      </c>
      <c r="BN135" s="144">
        <f t="shared" si="79"/>
        <v>1.2458025520483546E-2</v>
      </c>
      <c r="BO135" s="217">
        <f t="shared" si="80"/>
        <v>137.04</v>
      </c>
      <c r="BP135" s="216">
        <f t="shared" si="81"/>
        <v>349.2</v>
      </c>
      <c r="BR135" s="215">
        <f t="shared" si="82"/>
        <v>6.0285741218120388E-3</v>
      </c>
      <c r="BS135" s="216">
        <f t="shared" si="83"/>
        <v>135.04</v>
      </c>
      <c r="BU135" s="222">
        <f t="shared" si="84"/>
        <v>453.35</v>
      </c>
      <c r="BV135" s="228">
        <f t="shared" si="85"/>
        <v>484.24</v>
      </c>
    </row>
    <row r="136" spans="1:74" x14ac:dyDescent="0.25">
      <c r="A136" s="77">
        <v>125</v>
      </c>
      <c r="B136" s="78" t="str">
        <f>+Επιχειρήσεις!B140</f>
        <v>Α</v>
      </c>
      <c r="C136" s="79">
        <f>+Επιχειρήσεις!C140</f>
        <v>1</v>
      </c>
      <c r="D136" s="80" t="str">
        <f>+Επιχειρήσεις!D140</f>
        <v>ΕΠΑΓΓΕΛΜΑΤΙΑΣ</v>
      </c>
      <c r="F136" s="81">
        <f>+Επιχειρήσεις!F140</f>
        <v>1</v>
      </c>
      <c r="H136" s="82">
        <f>IF(Επιχειρήσεις!H140&gt;1,1,0)</f>
        <v>1</v>
      </c>
      <c r="J136" s="143">
        <f>+Επιχειρήσεις!H140</f>
        <v>250</v>
      </c>
      <c r="K136" s="83">
        <f t="shared" si="86"/>
        <v>500</v>
      </c>
      <c r="L136" s="84">
        <f t="shared" si="87"/>
        <v>1.2177159156444348E-4</v>
      </c>
      <c r="N136" s="97">
        <f>+Επιχειρήσεις!I140</f>
        <v>2</v>
      </c>
      <c r="O136" s="86">
        <f t="shared" si="88"/>
        <v>0.6</v>
      </c>
      <c r="P136" s="87">
        <f t="shared" si="89"/>
        <v>300</v>
      </c>
      <c r="Q136" s="88">
        <f>IF(Επιχειρήσεις!J140=1,(K136*$Q$10),0)</f>
        <v>100</v>
      </c>
      <c r="R136" s="87">
        <f>IF(Επιχειρήσεις!K140=1,(K136*$R$10),0)</f>
        <v>100</v>
      </c>
      <c r="S136" s="89">
        <f t="shared" si="66"/>
        <v>500</v>
      </c>
      <c r="T136" s="144">
        <f t="shared" si="90"/>
        <v>2.7729513019838251E-4</v>
      </c>
      <c r="V136" s="145">
        <f t="shared" si="91"/>
        <v>1000</v>
      </c>
      <c r="W136" s="28"/>
      <c r="X136" s="180">
        <f t="shared" si="67"/>
        <v>1.6922818915176231E-4</v>
      </c>
      <c r="Z136" s="165">
        <f>IF(Επιχειρήσεις!$M140=1,1,0)</f>
        <v>1</v>
      </c>
      <c r="AA136" s="91">
        <f t="shared" si="92"/>
        <v>4</v>
      </c>
      <c r="AB136" s="92">
        <f>IF(Επιχειρήσεις!$N140=1,1,0)</f>
        <v>0</v>
      </c>
      <c r="AC136" s="91">
        <f t="shared" si="93"/>
        <v>0</v>
      </c>
      <c r="AD136" s="92">
        <f>IF(Επιχειρήσεις!$O140=1,1,0)</f>
        <v>0</v>
      </c>
      <c r="AE136" s="91">
        <f t="shared" si="94"/>
        <v>0</v>
      </c>
      <c r="AF136" s="92">
        <f>IF(Επιχειρήσεις!$P140=1,1,0)</f>
        <v>1</v>
      </c>
      <c r="AG136" s="91">
        <f t="shared" si="95"/>
        <v>4</v>
      </c>
      <c r="AH136" s="93">
        <f>IF(Επιχειρήσεις!$Q140=1,1,0)</f>
        <v>0</v>
      </c>
      <c r="AI136" s="91">
        <f t="shared" si="96"/>
        <v>0</v>
      </c>
      <c r="AJ136" s="92">
        <f>IF(Επιχειρήσεις!$R140=1,1,0)</f>
        <v>0</v>
      </c>
      <c r="AK136" s="91">
        <f t="shared" si="97"/>
        <v>0</v>
      </c>
      <c r="AL136" s="90">
        <f>IF(Επιχειρήσεις!$M140=1,1,0)</f>
        <v>1</v>
      </c>
      <c r="AM136" s="91">
        <f t="shared" si="98"/>
        <v>4</v>
      </c>
      <c r="AN136" s="28"/>
      <c r="AO136" s="94">
        <f t="shared" si="99"/>
        <v>16</v>
      </c>
      <c r="AP136" s="166">
        <f t="shared" si="68"/>
        <v>4.3584854263143558E-3</v>
      </c>
      <c r="AS136" s="190">
        <f>+Επιχειρήσεις!U140</f>
        <v>8</v>
      </c>
      <c r="AT136" s="96">
        <f>+Επιχειρήσεις!V140</f>
        <v>1</v>
      </c>
      <c r="AU136" s="96">
        <f>+Επιχειρήσεις!W140</f>
        <v>0</v>
      </c>
      <c r="AV136" s="96">
        <f t="shared" si="102"/>
        <v>96</v>
      </c>
      <c r="AW136" s="96">
        <f t="shared" si="102"/>
        <v>96</v>
      </c>
      <c r="AX136" s="96">
        <f t="shared" si="102"/>
        <v>96</v>
      </c>
      <c r="AY136" s="96">
        <f>+AV136*Επιχειρήσεις!X140</f>
        <v>0</v>
      </c>
      <c r="AZ136" s="95">
        <f t="shared" si="70"/>
        <v>297</v>
      </c>
      <c r="BA136" s="191">
        <f t="shared" si="100"/>
        <v>9.9731363331094693E-3</v>
      </c>
      <c r="BD136" s="227">
        <f t="shared" si="71"/>
        <v>1.6922818915176231E-4</v>
      </c>
      <c r="BE136" s="144">
        <f>+ΥΠΟΛΟΓΙΣΜΟΙ!AP136</f>
        <v>4.3584854263143558E-3</v>
      </c>
      <c r="BF136" s="144">
        <f t="shared" si="72"/>
        <v>9.9731363331094693E-3</v>
      </c>
      <c r="BG136" s="144">
        <f t="shared" si="73"/>
        <v>4.8336166495251956E-3</v>
      </c>
      <c r="BH136" s="216">
        <f t="shared" si="74"/>
        <v>255.21</v>
      </c>
      <c r="BJ136" s="215">
        <f t="shared" si="75"/>
        <v>1.6922818915176231E-4</v>
      </c>
      <c r="BK136" s="144">
        <f t="shared" si="76"/>
        <v>4.3584854263143558E-3</v>
      </c>
      <c r="BL136" s="144">
        <f t="shared" si="77"/>
        <v>2.2638568077330591E-3</v>
      </c>
      <c r="BM136" s="217">
        <f t="shared" si="78"/>
        <v>170.69</v>
      </c>
      <c r="BN136" s="144">
        <f t="shared" si="79"/>
        <v>9.9731363331094693E-3</v>
      </c>
      <c r="BO136" s="217">
        <f t="shared" si="80"/>
        <v>109.7</v>
      </c>
      <c r="BP136" s="216">
        <f t="shared" si="81"/>
        <v>280.39</v>
      </c>
      <c r="BR136" s="215">
        <f t="shared" si="82"/>
        <v>4.8336166495251956E-3</v>
      </c>
      <c r="BS136" s="216">
        <f t="shared" si="83"/>
        <v>108.27</v>
      </c>
      <c r="BU136" s="222">
        <f t="shared" si="84"/>
        <v>363.48</v>
      </c>
      <c r="BV136" s="228">
        <f t="shared" si="85"/>
        <v>388.65999999999997</v>
      </c>
    </row>
    <row r="137" spans="1:74" x14ac:dyDescent="0.25">
      <c r="A137" s="77">
        <v>126</v>
      </c>
      <c r="B137" s="78" t="str">
        <f>+Επιχειρήσεις!B141</f>
        <v>Α</v>
      </c>
      <c r="C137" s="79">
        <f>+Επιχειρήσεις!C141</f>
        <v>1</v>
      </c>
      <c r="D137" s="80" t="str">
        <f>+Επιχειρήσεις!D141</f>
        <v>ΕΠΑΓΓΕΛΜΑΤΙΑΣ</v>
      </c>
      <c r="F137" s="81">
        <f>+Επιχειρήσεις!F141</f>
        <v>1</v>
      </c>
      <c r="H137" s="82">
        <f>IF(Επιχειρήσεις!H141&gt;1,1,0)</f>
        <v>1</v>
      </c>
      <c r="J137" s="143">
        <f>+Επιχειρήσεις!H141</f>
        <v>800</v>
      </c>
      <c r="K137" s="83">
        <f t="shared" si="86"/>
        <v>1600</v>
      </c>
      <c r="L137" s="84">
        <f t="shared" si="87"/>
        <v>3.8966909300621914E-4</v>
      </c>
      <c r="N137" s="97">
        <f>+Επιχειρήσεις!I141</f>
        <v>1</v>
      </c>
      <c r="O137" s="86">
        <f t="shared" si="88"/>
        <v>0.3</v>
      </c>
      <c r="P137" s="87">
        <f t="shared" si="89"/>
        <v>480</v>
      </c>
      <c r="Q137" s="88">
        <f>IF(Επιχειρήσεις!J141=1,(K137*$Q$10),0)</f>
        <v>0</v>
      </c>
      <c r="R137" s="87">
        <f>IF(Επιχειρήσεις!K141=1,(K137*$R$10),0)</f>
        <v>320</v>
      </c>
      <c r="S137" s="89">
        <f t="shared" si="66"/>
        <v>800</v>
      </c>
      <c r="T137" s="144">
        <f t="shared" si="90"/>
        <v>4.4367220831741198E-4</v>
      </c>
      <c r="V137" s="145">
        <f t="shared" si="91"/>
        <v>2400</v>
      </c>
      <c r="W137" s="28"/>
      <c r="X137" s="180">
        <f t="shared" si="67"/>
        <v>4.0614765396422954E-4</v>
      </c>
      <c r="Z137" s="165">
        <f>IF(Επιχειρήσεις!$M141=1,1,0)</f>
        <v>1</v>
      </c>
      <c r="AA137" s="91">
        <f t="shared" si="92"/>
        <v>4</v>
      </c>
      <c r="AB137" s="92">
        <f>IF(Επιχειρήσεις!$N141=1,1,0)</f>
        <v>0</v>
      </c>
      <c r="AC137" s="91">
        <f t="shared" si="93"/>
        <v>0</v>
      </c>
      <c r="AD137" s="92">
        <f>IF(Επιχειρήσεις!$O141=1,1,0)</f>
        <v>0</v>
      </c>
      <c r="AE137" s="91">
        <f t="shared" si="94"/>
        <v>0</v>
      </c>
      <c r="AF137" s="92">
        <f>IF(Επιχειρήσεις!$P141=1,1,0)</f>
        <v>0</v>
      </c>
      <c r="AG137" s="91">
        <f t="shared" si="95"/>
        <v>0</v>
      </c>
      <c r="AH137" s="93">
        <f>IF(Επιχειρήσεις!$Q141=1,1,0)</f>
        <v>1</v>
      </c>
      <c r="AI137" s="91">
        <f t="shared" si="96"/>
        <v>12</v>
      </c>
      <c r="AJ137" s="92">
        <f>IF(Επιχειρήσεις!$R141=1,1,0)</f>
        <v>0</v>
      </c>
      <c r="AK137" s="91">
        <f t="shared" si="97"/>
        <v>0</v>
      </c>
      <c r="AL137" s="90">
        <f>IF(Επιχειρήσεις!$M141=1,1,0)</f>
        <v>1</v>
      </c>
      <c r="AM137" s="91">
        <f t="shared" si="98"/>
        <v>4</v>
      </c>
      <c r="AN137" s="28"/>
      <c r="AO137" s="94">
        <f t="shared" si="99"/>
        <v>24</v>
      </c>
      <c r="AP137" s="166">
        <f t="shared" si="68"/>
        <v>6.5377281394715337E-3</v>
      </c>
      <c r="AS137" s="190">
        <f>+Επιχειρήσεις!U141</f>
        <v>9</v>
      </c>
      <c r="AT137" s="96">
        <f>+Επιχειρήσεις!V141</f>
        <v>1</v>
      </c>
      <c r="AU137" s="96">
        <f>+Επιχειρήσεις!W141</f>
        <v>0</v>
      </c>
      <c r="AV137" s="96">
        <f t="shared" si="102"/>
        <v>108</v>
      </c>
      <c r="AW137" s="96">
        <f t="shared" si="102"/>
        <v>108</v>
      </c>
      <c r="AX137" s="96">
        <f t="shared" si="102"/>
        <v>108</v>
      </c>
      <c r="AY137" s="96">
        <f>+AV137*Επιχειρήσεις!X141</f>
        <v>0</v>
      </c>
      <c r="AZ137" s="95">
        <f t="shared" si="70"/>
        <v>334</v>
      </c>
      <c r="BA137" s="191">
        <f t="shared" si="100"/>
        <v>1.1215580926796507E-2</v>
      </c>
      <c r="BD137" s="227">
        <f t="shared" si="71"/>
        <v>4.0614765396422954E-4</v>
      </c>
      <c r="BE137" s="144">
        <f>+ΥΠΟΛΟΓΙΣΜΟΙ!AP137</f>
        <v>6.5377281394715337E-3</v>
      </c>
      <c r="BF137" s="144">
        <f t="shared" si="72"/>
        <v>1.1215580926796507E-2</v>
      </c>
      <c r="BG137" s="144">
        <f t="shared" si="73"/>
        <v>6.0531522400774232E-3</v>
      </c>
      <c r="BH137" s="216">
        <f t="shared" si="74"/>
        <v>319.61</v>
      </c>
      <c r="BJ137" s="215">
        <f t="shared" si="75"/>
        <v>4.0614765396422954E-4</v>
      </c>
      <c r="BK137" s="144">
        <f t="shared" si="76"/>
        <v>6.5377281394715337E-3</v>
      </c>
      <c r="BL137" s="144">
        <f t="shared" si="77"/>
        <v>3.4719378967178818E-3</v>
      </c>
      <c r="BM137" s="217">
        <f t="shared" si="78"/>
        <v>261.77999999999997</v>
      </c>
      <c r="BN137" s="144">
        <f t="shared" si="79"/>
        <v>1.1215580926796507E-2</v>
      </c>
      <c r="BO137" s="217">
        <f t="shared" si="80"/>
        <v>123.37</v>
      </c>
      <c r="BP137" s="216">
        <f t="shared" si="81"/>
        <v>385.15</v>
      </c>
      <c r="BR137" s="215">
        <f t="shared" si="82"/>
        <v>6.0531522400774232E-3</v>
      </c>
      <c r="BS137" s="216">
        <f t="shared" si="83"/>
        <v>135.59</v>
      </c>
      <c r="BU137" s="222">
        <f t="shared" si="84"/>
        <v>455.20000000000005</v>
      </c>
      <c r="BV137" s="228">
        <f t="shared" si="85"/>
        <v>520.74</v>
      </c>
    </row>
    <row r="138" spans="1:74" x14ac:dyDescent="0.25">
      <c r="A138" s="77">
        <v>127</v>
      </c>
      <c r="B138" s="78" t="str">
        <f>+Επιχειρήσεις!B142</f>
        <v>Α</v>
      </c>
      <c r="C138" s="79">
        <f>+Επιχειρήσεις!C142</f>
        <v>1</v>
      </c>
      <c r="D138" s="80" t="str">
        <f>+Επιχειρήσεις!D142</f>
        <v>ΕΠΑΓΓΕΛΜΑΤΙΑΣ</v>
      </c>
      <c r="F138" s="81">
        <f>+Επιχειρήσεις!F142</f>
        <v>1</v>
      </c>
      <c r="H138" s="82">
        <f>IF(Επιχειρήσεις!H142&gt;1,1,0)</f>
        <v>1</v>
      </c>
      <c r="J138" s="143">
        <f>+Επιχειρήσεις!H142</f>
        <v>400</v>
      </c>
      <c r="K138" s="83">
        <f t="shared" si="86"/>
        <v>800</v>
      </c>
      <c r="L138" s="84">
        <f t="shared" si="87"/>
        <v>1.9483454650310957E-4</v>
      </c>
      <c r="N138" s="97">
        <f>+Επιχειρήσεις!I142</f>
        <v>0</v>
      </c>
      <c r="O138" s="86">
        <f t="shared" si="88"/>
        <v>0</v>
      </c>
      <c r="P138" s="87">
        <f t="shared" si="89"/>
        <v>0</v>
      </c>
      <c r="Q138" s="88">
        <f>IF(Επιχειρήσεις!J142=1,(K138*$Q$10),0)</f>
        <v>0</v>
      </c>
      <c r="R138" s="87">
        <f>IF(Επιχειρήσεις!K142=1,(K138*$R$10),0)</f>
        <v>160</v>
      </c>
      <c r="S138" s="89">
        <f t="shared" si="66"/>
        <v>160</v>
      </c>
      <c r="T138" s="144">
        <f t="shared" si="90"/>
        <v>8.8734441663482392E-5</v>
      </c>
      <c r="V138" s="145">
        <f t="shared" si="91"/>
        <v>960</v>
      </c>
      <c r="W138" s="28"/>
      <c r="X138" s="180">
        <f t="shared" si="67"/>
        <v>1.6245906158569181E-4</v>
      </c>
      <c r="Z138" s="165">
        <f>IF(Επιχειρήσεις!$M142=1,1,0)</f>
        <v>1</v>
      </c>
      <c r="AA138" s="91">
        <f t="shared" si="92"/>
        <v>4</v>
      </c>
      <c r="AB138" s="92">
        <f>IF(Επιχειρήσεις!$N142=1,1,0)</f>
        <v>0</v>
      </c>
      <c r="AC138" s="91">
        <f t="shared" si="93"/>
        <v>0</v>
      </c>
      <c r="AD138" s="92">
        <f>IF(Επιχειρήσεις!$O142=1,1,0)</f>
        <v>0</v>
      </c>
      <c r="AE138" s="91">
        <f t="shared" si="94"/>
        <v>0</v>
      </c>
      <c r="AF138" s="92">
        <f>IF(Επιχειρήσεις!$P142=1,1,0)</f>
        <v>0</v>
      </c>
      <c r="AG138" s="91">
        <f t="shared" si="95"/>
        <v>0</v>
      </c>
      <c r="AH138" s="93">
        <f>IF(Επιχειρήσεις!$Q142=1,1,0)</f>
        <v>1</v>
      </c>
      <c r="AI138" s="91">
        <f t="shared" si="96"/>
        <v>12</v>
      </c>
      <c r="AJ138" s="92">
        <f>IF(Επιχειρήσεις!$R142=1,1,0)</f>
        <v>0</v>
      </c>
      <c r="AK138" s="91">
        <f t="shared" si="97"/>
        <v>0</v>
      </c>
      <c r="AL138" s="90">
        <f>IF(Επιχειρήσεις!$M142=1,1,0)</f>
        <v>1</v>
      </c>
      <c r="AM138" s="91">
        <f t="shared" si="98"/>
        <v>4</v>
      </c>
      <c r="AN138" s="28"/>
      <c r="AO138" s="94">
        <f t="shared" si="99"/>
        <v>24</v>
      </c>
      <c r="AP138" s="166">
        <f t="shared" si="68"/>
        <v>6.5377281394715337E-3</v>
      </c>
      <c r="AS138" s="190">
        <f>+Επιχειρήσεις!U142</f>
        <v>15</v>
      </c>
      <c r="AT138" s="96">
        <f>+Επιχειρήσεις!V142</f>
        <v>1</v>
      </c>
      <c r="AU138" s="96">
        <f>+Επιχειρήσεις!W142</f>
        <v>0</v>
      </c>
      <c r="AV138" s="96">
        <f t="shared" si="102"/>
        <v>180</v>
      </c>
      <c r="AW138" s="96">
        <f t="shared" si="102"/>
        <v>180</v>
      </c>
      <c r="AX138" s="96">
        <f t="shared" si="102"/>
        <v>180</v>
      </c>
      <c r="AY138" s="96">
        <f>+AV138*Επιχειρήσεις!X142</f>
        <v>0</v>
      </c>
      <c r="AZ138" s="95">
        <f t="shared" si="70"/>
        <v>556</v>
      </c>
      <c r="BA138" s="191">
        <f t="shared" si="100"/>
        <v>1.8670248488918736E-2</v>
      </c>
      <c r="BD138" s="227">
        <f t="shared" si="71"/>
        <v>1.6245906158569181E-4</v>
      </c>
      <c r="BE138" s="144">
        <f>+ΥΠΟΛΟΓΙΣΜΟΙ!AP138</f>
        <v>6.5377281394715337E-3</v>
      </c>
      <c r="BF138" s="144">
        <f t="shared" si="72"/>
        <v>1.8670248488918736E-2</v>
      </c>
      <c r="BG138" s="144">
        <f t="shared" si="73"/>
        <v>8.4568118966586534E-3</v>
      </c>
      <c r="BH138" s="216">
        <f t="shared" si="74"/>
        <v>446.52</v>
      </c>
      <c r="BJ138" s="215">
        <f t="shared" si="75"/>
        <v>1.6245906158569181E-4</v>
      </c>
      <c r="BK138" s="144">
        <f t="shared" si="76"/>
        <v>6.5377281394715337E-3</v>
      </c>
      <c r="BL138" s="144">
        <f t="shared" si="77"/>
        <v>3.3500936005286127E-3</v>
      </c>
      <c r="BM138" s="217">
        <f t="shared" si="78"/>
        <v>252.6</v>
      </c>
      <c r="BN138" s="144">
        <f t="shared" si="79"/>
        <v>1.8670248488918736E-2</v>
      </c>
      <c r="BO138" s="217">
        <f t="shared" si="80"/>
        <v>205.37</v>
      </c>
      <c r="BP138" s="216">
        <f t="shared" si="81"/>
        <v>457.97</v>
      </c>
      <c r="BR138" s="215">
        <f t="shared" si="82"/>
        <v>8.4568118966586534E-3</v>
      </c>
      <c r="BS138" s="216">
        <f t="shared" si="83"/>
        <v>189.43</v>
      </c>
      <c r="BU138" s="222">
        <f t="shared" si="84"/>
        <v>635.95000000000005</v>
      </c>
      <c r="BV138" s="228">
        <f t="shared" si="85"/>
        <v>647.40000000000009</v>
      </c>
    </row>
    <row r="139" spans="1:74" x14ac:dyDescent="0.25">
      <c r="A139" s="77">
        <v>128</v>
      </c>
      <c r="B139" s="78" t="str">
        <f>+Επιχειρήσεις!B143</f>
        <v>Α</v>
      </c>
      <c r="C139" s="79">
        <f>+Επιχειρήσεις!C143</f>
        <v>1</v>
      </c>
      <c r="D139" s="80" t="str">
        <f>+Επιχειρήσεις!D143</f>
        <v>ΕΠΑΓΓΕΛΜΑΤΙΑΣ</v>
      </c>
      <c r="F139" s="81">
        <f>+Επιχειρήσεις!F143</f>
        <v>1</v>
      </c>
      <c r="H139" s="82">
        <f>IF(Επιχειρήσεις!H143&gt;1,1,0)</f>
        <v>1</v>
      </c>
      <c r="J139" s="143">
        <f>+Επιχειρήσεις!H143</f>
        <v>20</v>
      </c>
      <c r="K139" s="83">
        <f t="shared" si="86"/>
        <v>40</v>
      </c>
      <c r="L139" s="84">
        <f t="shared" si="87"/>
        <v>9.7417273251554782E-6</v>
      </c>
      <c r="N139" s="97">
        <f>+Επιχειρήσεις!I143</f>
        <v>0</v>
      </c>
      <c r="O139" s="86">
        <f t="shared" si="88"/>
        <v>0</v>
      </c>
      <c r="P139" s="87">
        <f t="shared" si="89"/>
        <v>0</v>
      </c>
      <c r="Q139" s="88">
        <f>IF(Επιχειρήσεις!J143=1,(K139*$Q$10),0)</f>
        <v>0</v>
      </c>
      <c r="R139" s="87">
        <f>IF(Επιχειρήσεις!K143=1,(K139*$R$10),0)</f>
        <v>8</v>
      </c>
      <c r="S139" s="89">
        <f t="shared" si="66"/>
        <v>8</v>
      </c>
      <c r="T139" s="144">
        <f t="shared" si="90"/>
        <v>4.4367220831741195E-6</v>
      </c>
      <c r="V139" s="145">
        <f t="shared" si="91"/>
        <v>48</v>
      </c>
      <c r="W139" s="28"/>
      <c r="X139" s="180">
        <f t="shared" si="67"/>
        <v>8.1229530792845909E-6</v>
      </c>
      <c r="Z139" s="165">
        <f>IF(Επιχειρήσεις!$M143=1,1,0)</f>
        <v>1</v>
      </c>
      <c r="AA139" s="91">
        <f t="shared" si="92"/>
        <v>4</v>
      </c>
      <c r="AB139" s="92">
        <f>IF(Επιχειρήσεις!$N143=1,1,0)</f>
        <v>0</v>
      </c>
      <c r="AC139" s="91">
        <f t="shared" si="93"/>
        <v>0</v>
      </c>
      <c r="AD139" s="92">
        <f>IF(Επιχειρήσεις!$O143=1,1,0)</f>
        <v>0</v>
      </c>
      <c r="AE139" s="91">
        <f t="shared" si="94"/>
        <v>0</v>
      </c>
      <c r="AF139" s="92">
        <f>IF(Επιχειρήσεις!$P143=1,1,0)</f>
        <v>0</v>
      </c>
      <c r="AG139" s="91">
        <f t="shared" si="95"/>
        <v>0</v>
      </c>
      <c r="AH139" s="93">
        <f>IF(Επιχειρήσεις!$Q143=1,1,0)</f>
        <v>1</v>
      </c>
      <c r="AI139" s="91">
        <f t="shared" si="96"/>
        <v>12</v>
      </c>
      <c r="AJ139" s="92">
        <f>IF(Επιχειρήσεις!$R143=1,1,0)</f>
        <v>0</v>
      </c>
      <c r="AK139" s="91">
        <f t="shared" si="97"/>
        <v>0</v>
      </c>
      <c r="AL139" s="90">
        <f>IF(Επιχειρήσεις!$M143=1,1,0)</f>
        <v>1</v>
      </c>
      <c r="AM139" s="91">
        <f t="shared" si="98"/>
        <v>4</v>
      </c>
      <c r="AN139" s="28"/>
      <c r="AO139" s="94">
        <f t="shared" si="99"/>
        <v>24</v>
      </c>
      <c r="AP139" s="166">
        <f t="shared" si="68"/>
        <v>6.5377281394715337E-3</v>
      </c>
      <c r="AS139" s="190">
        <f>+Επιχειρήσεις!U143</f>
        <v>2</v>
      </c>
      <c r="AT139" s="96">
        <f>+Επιχειρήσεις!V143</f>
        <v>0</v>
      </c>
      <c r="AU139" s="96">
        <f>+Επιχειρήσεις!W143</f>
        <v>1</v>
      </c>
      <c r="AV139" s="96">
        <f t="shared" si="102"/>
        <v>12</v>
      </c>
      <c r="AW139" s="96">
        <f t="shared" si="102"/>
        <v>12</v>
      </c>
      <c r="AX139" s="96">
        <f t="shared" si="102"/>
        <v>12</v>
      </c>
      <c r="AY139" s="96">
        <f>+AV139*Επιχειρήσεις!X143</f>
        <v>12</v>
      </c>
      <c r="AZ139" s="95">
        <f t="shared" si="70"/>
        <v>51</v>
      </c>
      <c r="BA139" s="191">
        <f t="shared" si="100"/>
        <v>1.712558764271323E-3</v>
      </c>
      <c r="BD139" s="227">
        <f t="shared" si="71"/>
        <v>8.1229530792845909E-6</v>
      </c>
      <c r="BE139" s="144">
        <f>+ΥΠΟΛΟΓΙΣΜΟΙ!AP139</f>
        <v>6.5377281394715337E-3</v>
      </c>
      <c r="BF139" s="144">
        <f t="shared" si="72"/>
        <v>1.712558764271323E-3</v>
      </c>
      <c r="BG139" s="144">
        <f t="shared" si="73"/>
        <v>2.7528032856073809E-3</v>
      </c>
      <c r="BH139" s="216">
        <f t="shared" si="74"/>
        <v>145.35</v>
      </c>
      <c r="BJ139" s="215">
        <f t="shared" si="75"/>
        <v>8.1229530792845909E-6</v>
      </c>
      <c r="BK139" s="144">
        <f t="shared" si="76"/>
        <v>6.5377281394715337E-3</v>
      </c>
      <c r="BL139" s="144">
        <f t="shared" si="77"/>
        <v>3.2729255462754093E-3</v>
      </c>
      <c r="BM139" s="217">
        <f t="shared" si="78"/>
        <v>246.78</v>
      </c>
      <c r="BN139" s="144">
        <f t="shared" si="79"/>
        <v>1.712558764271323E-3</v>
      </c>
      <c r="BO139" s="217">
        <f t="shared" si="80"/>
        <v>18.84</v>
      </c>
      <c r="BP139" s="216">
        <f t="shared" si="81"/>
        <v>265.62</v>
      </c>
      <c r="BR139" s="215">
        <f t="shared" si="82"/>
        <v>2.7528032856073809E-3</v>
      </c>
      <c r="BS139" s="216">
        <f t="shared" si="83"/>
        <v>61.66</v>
      </c>
      <c r="BU139" s="222">
        <f t="shared" si="84"/>
        <v>207.01</v>
      </c>
      <c r="BV139" s="228">
        <f t="shared" si="85"/>
        <v>327.27999999999997</v>
      </c>
    </row>
    <row r="140" spans="1:74" x14ac:dyDescent="0.25">
      <c r="A140" s="77">
        <v>129</v>
      </c>
      <c r="B140" s="78" t="str">
        <f>+Επιχειρήσεις!B144</f>
        <v>Α</v>
      </c>
      <c r="C140" s="79">
        <f>+Επιχειρήσεις!C144</f>
        <v>1</v>
      </c>
      <c r="D140" s="80" t="str">
        <f>+Επιχειρήσεις!D144</f>
        <v>ΕΠΑΓΓΕΛΜΑΤΙΑΣ</v>
      </c>
      <c r="F140" s="81">
        <f>+Επιχειρήσεις!F144</f>
        <v>2</v>
      </c>
      <c r="H140" s="82">
        <f>IF(Επιχειρήσεις!H144&gt;1,1,0)</f>
        <v>1</v>
      </c>
      <c r="J140" s="143">
        <f>+Επιχειρήσεις!H144</f>
        <v>15000</v>
      </c>
      <c r="K140" s="83">
        <f t="shared" ref="K140:K171" si="103">IF(F140=2,J140*7,J140*2)</f>
        <v>105000</v>
      </c>
      <c r="L140" s="84">
        <f t="shared" ref="L140:L171" si="104">+K140/$L$7</f>
        <v>2.557203422853313E-2</v>
      </c>
      <c r="N140" s="97">
        <f>+Επιχειρήσεις!I144</f>
        <v>0</v>
      </c>
      <c r="O140" s="86">
        <f t="shared" ref="O140:O171" si="105">$N$10*N140</f>
        <v>0</v>
      </c>
      <c r="P140" s="87">
        <f t="shared" ref="P140:P171" si="106">IF(N140&gt;0,K140*O140,0)</f>
        <v>0</v>
      </c>
      <c r="Q140" s="88">
        <f>IF(Επιχειρήσεις!J144=1,(K140*$Q$10),0)</f>
        <v>0</v>
      </c>
      <c r="R140" s="87">
        <f>IF(Επιχειρήσεις!K144=1,(K140*$R$10),0)</f>
        <v>21000</v>
      </c>
      <c r="S140" s="89">
        <f t="shared" si="66"/>
        <v>21000</v>
      </c>
      <c r="T140" s="144">
        <f t="shared" ref="T140:T171" si="107">+S140/$T$7</f>
        <v>1.1646395468332064E-2</v>
      </c>
      <c r="V140" s="145">
        <f t="shared" ref="V140:V171" si="108">+K140+S140</f>
        <v>126000</v>
      </c>
      <c r="W140" s="28"/>
      <c r="X140" s="180">
        <f t="shared" si="67"/>
        <v>2.1322751833122051E-2</v>
      </c>
      <c r="Z140" s="165">
        <f>IF(Επιχειρήσεις!$M144=1,1,0)</f>
        <v>1</v>
      </c>
      <c r="AA140" s="91">
        <f t="shared" ref="AA140:AA171" si="109">IF($F140=1,4*$Z140,12*$Z140)</f>
        <v>12</v>
      </c>
      <c r="AB140" s="92">
        <f>IF(Επιχειρήσεις!$N144=1,1,0)</f>
        <v>0</v>
      </c>
      <c r="AC140" s="91">
        <f t="shared" ref="AC140:AC171" si="110">IF($F140=1,12*$AB140,0)</f>
        <v>0</v>
      </c>
      <c r="AD140" s="92">
        <f>IF(Επιχειρήσεις!$O144=1,1,0)</f>
        <v>0</v>
      </c>
      <c r="AE140" s="91">
        <f t="shared" ref="AE140:AE171" si="111">IF($F140=1,4*$AD140,0)</f>
        <v>0</v>
      </c>
      <c r="AF140" s="92">
        <f>IF(Επιχειρήσεις!$P144=1,1,0)</f>
        <v>0</v>
      </c>
      <c r="AG140" s="91">
        <f t="shared" ref="AG140:AG171" si="112">IF($F140=1,4*$AF140,0)</f>
        <v>0</v>
      </c>
      <c r="AH140" s="93">
        <f>IF(Επιχειρήσεις!$Q144=1,1,0)</f>
        <v>1</v>
      </c>
      <c r="AI140" s="91">
        <f t="shared" ref="AI140:AI171" si="113">IF($F140=1,12*$AH140,0)</f>
        <v>0</v>
      </c>
      <c r="AJ140" s="92">
        <f>IF(Επιχειρήσεις!$R144=1,1,0)</f>
        <v>0</v>
      </c>
      <c r="AK140" s="91">
        <f t="shared" ref="AK140:AK171" si="114">IF($F140=1,12*$AJ140,0)</f>
        <v>0</v>
      </c>
      <c r="AL140" s="90">
        <f>IF(Επιχειρήσεις!$M144=1,1,0)</f>
        <v>1</v>
      </c>
      <c r="AM140" s="91">
        <f t="shared" ref="AM140:AM171" si="115">IF($F140=1,4*$Z140,12*$Z140)</f>
        <v>12</v>
      </c>
      <c r="AN140" s="28"/>
      <c r="AO140" s="94">
        <f t="shared" ref="AO140:AO171" si="116">(SUM(Z140:AM140)+(C140))</f>
        <v>28</v>
      </c>
      <c r="AP140" s="166">
        <f t="shared" si="68"/>
        <v>7.6273494960501223E-3</v>
      </c>
      <c r="AS140" s="190">
        <f>+Επιχειρήσεις!U144</f>
        <v>1</v>
      </c>
      <c r="AT140" s="96">
        <f>+Επιχειρήσεις!V144</f>
        <v>0</v>
      </c>
      <c r="AU140" s="96">
        <f>+Επιχειρήσεις!W144</f>
        <v>1</v>
      </c>
      <c r="AV140" s="96">
        <f t="shared" si="102"/>
        <v>6</v>
      </c>
      <c r="AW140" s="96">
        <f t="shared" si="102"/>
        <v>6</v>
      </c>
      <c r="AX140" s="96">
        <f t="shared" si="102"/>
        <v>6</v>
      </c>
      <c r="AY140" s="96">
        <f>+AV140*Επιχειρήσεις!X144</f>
        <v>6</v>
      </c>
      <c r="AZ140" s="95">
        <f t="shared" si="70"/>
        <v>26</v>
      </c>
      <c r="BA140" s="191">
        <f t="shared" ref="BA140:BA171" si="117">+AZ140/$AZ$10</f>
        <v>8.7306917394224307E-4</v>
      </c>
      <c r="BD140" s="227">
        <f t="shared" si="71"/>
        <v>2.1322751833122051E-2</v>
      </c>
      <c r="BE140" s="144">
        <f>+ΥΠΟΛΟΓΙΣΜΟΙ!AP140</f>
        <v>7.6273494960501223E-3</v>
      </c>
      <c r="BF140" s="144">
        <f t="shared" si="72"/>
        <v>8.7306917394224307E-4</v>
      </c>
      <c r="BG140" s="144">
        <f t="shared" si="73"/>
        <v>9.9410568343714732E-3</v>
      </c>
      <c r="BH140" s="216">
        <f t="shared" si="74"/>
        <v>524.89</v>
      </c>
      <c r="BJ140" s="215">
        <f t="shared" si="75"/>
        <v>2.1322751833122051E-2</v>
      </c>
      <c r="BK140" s="144">
        <f t="shared" si="76"/>
        <v>7.6273494960501223E-3</v>
      </c>
      <c r="BL140" s="144">
        <f t="shared" si="77"/>
        <v>1.4475050664586087E-2</v>
      </c>
      <c r="BM140" s="217">
        <f t="shared" si="78"/>
        <v>1091.42</v>
      </c>
      <c r="BN140" s="144">
        <f t="shared" si="79"/>
        <v>8.7306917394224307E-4</v>
      </c>
      <c r="BO140" s="217">
        <f t="shared" si="80"/>
        <v>9.6</v>
      </c>
      <c r="BP140" s="216">
        <f t="shared" si="81"/>
        <v>1101.02</v>
      </c>
      <c r="BR140" s="215">
        <f t="shared" si="82"/>
        <v>9.9410568343714732E-3</v>
      </c>
      <c r="BS140" s="216">
        <f t="shared" si="83"/>
        <v>222.68</v>
      </c>
      <c r="BU140" s="222">
        <f t="shared" si="84"/>
        <v>747.56999999999994</v>
      </c>
      <c r="BV140" s="228">
        <f t="shared" si="85"/>
        <v>1323.7</v>
      </c>
    </row>
    <row r="141" spans="1:74" x14ac:dyDescent="0.25">
      <c r="A141" s="77">
        <v>130</v>
      </c>
      <c r="B141" s="78" t="str">
        <f>+Επιχειρήσεις!B145</f>
        <v>Α</v>
      </c>
      <c r="C141" s="79">
        <f>+Επιχειρήσεις!C145</f>
        <v>1</v>
      </c>
      <c r="D141" s="80" t="str">
        <f>+Επιχειρήσεις!D145</f>
        <v>ΕΠΑΓΓΕΛΜΑΤΙΑΣ</v>
      </c>
      <c r="F141" s="81">
        <f>+Επιχειρήσεις!F145</f>
        <v>2</v>
      </c>
      <c r="H141" s="82">
        <f>IF(Επιχειρήσεις!H145&gt;1,1,0)</f>
        <v>1</v>
      </c>
      <c r="J141" s="143">
        <f>+Επιχειρήσεις!H145</f>
        <v>65000</v>
      </c>
      <c r="K141" s="83">
        <f t="shared" si="103"/>
        <v>455000</v>
      </c>
      <c r="L141" s="84">
        <f t="shared" si="104"/>
        <v>0.11081214832364356</v>
      </c>
      <c r="N141" s="97">
        <f>+Επιχειρήσεις!I145</f>
        <v>1</v>
      </c>
      <c r="O141" s="86">
        <f t="shared" si="105"/>
        <v>0.3</v>
      </c>
      <c r="P141" s="87">
        <f t="shared" si="106"/>
        <v>136500</v>
      </c>
      <c r="Q141" s="88">
        <f>IF(Επιχειρήσεις!J145=1,(K141*$Q$10),0)</f>
        <v>91000</v>
      </c>
      <c r="R141" s="87">
        <f>IF(Επιχειρήσεις!K145=1,(K141*$R$10),0)</f>
        <v>91000</v>
      </c>
      <c r="S141" s="89">
        <f t="shared" ref="S141:S204" si="118">SUM(P141:R141)</f>
        <v>318500</v>
      </c>
      <c r="T141" s="144">
        <f t="shared" si="107"/>
        <v>0.17663699793636964</v>
      </c>
      <c r="V141" s="145">
        <f t="shared" si="108"/>
        <v>773500</v>
      </c>
      <c r="W141" s="28"/>
      <c r="X141" s="180">
        <f t="shared" ref="X141:X204" si="119">+V141/$X$7</f>
        <v>0.13089800430888815</v>
      </c>
      <c r="Z141" s="165">
        <f>IF(Επιχειρήσεις!$M145=1,1,0)</f>
        <v>1</v>
      </c>
      <c r="AA141" s="91">
        <f t="shared" si="109"/>
        <v>12</v>
      </c>
      <c r="AB141" s="92">
        <f>IF(Επιχειρήσεις!$N145=1,1,0)</f>
        <v>0</v>
      </c>
      <c r="AC141" s="91">
        <f t="shared" si="110"/>
        <v>0</v>
      </c>
      <c r="AD141" s="92">
        <f>IF(Επιχειρήσεις!$O145=1,1,0)</f>
        <v>0</v>
      </c>
      <c r="AE141" s="91">
        <f t="shared" si="111"/>
        <v>0</v>
      </c>
      <c r="AF141" s="92">
        <f>IF(Επιχειρήσεις!$P145=1,1,0)</f>
        <v>0</v>
      </c>
      <c r="AG141" s="91">
        <f t="shared" si="112"/>
        <v>0</v>
      </c>
      <c r="AH141" s="93">
        <f>IF(Επιχειρήσεις!$Q145=1,1,0)</f>
        <v>0</v>
      </c>
      <c r="AI141" s="91">
        <f t="shared" si="113"/>
        <v>0</v>
      </c>
      <c r="AJ141" s="92">
        <f>IF(Επιχειρήσεις!$R145=1,1,0)</f>
        <v>0</v>
      </c>
      <c r="AK141" s="91">
        <f t="shared" si="114"/>
        <v>0</v>
      </c>
      <c r="AL141" s="90">
        <f>IF(Επιχειρήσεις!$M145=1,1,0)</f>
        <v>1</v>
      </c>
      <c r="AM141" s="91">
        <f t="shared" si="115"/>
        <v>12</v>
      </c>
      <c r="AN141" s="28"/>
      <c r="AO141" s="94">
        <f t="shared" si="116"/>
        <v>27</v>
      </c>
      <c r="AP141" s="166">
        <f t="shared" ref="AP141:AP204" si="120">+AO141/$AO$7</f>
        <v>7.3549441569054751E-3</v>
      </c>
      <c r="AS141" s="190">
        <f>+Επιχειρήσεις!U145</f>
        <v>1</v>
      </c>
      <c r="AT141" s="96">
        <f>+Επιχειρήσεις!V145</f>
        <v>0</v>
      </c>
      <c r="AU141" s="96">
        <f>+Επιχειρήσεις!W145</f>
        <v>1</v>
      </c>
      <c r="AV141" s="96">
        <f t="shared" si="102"/>
        <v>6</v>
      </c>
      <c r="AW141" s="96">
        <f t="shared" si="102"/>
        <v>6</v>
      </c>
      <c r="AX141" s="96">
        <f t="shared" si="102"/>
        <v>6</v>
      </c>
      <c r="AY141" s="96">
        <f>+AV141*Επιχειρήσεις!X145</f>
        <v>6</v>
      </c>
      <c r="AZ141" s="95">
        <f t="shared" ref="AZ141:AZ204" si="121">SUM(AS141:AY141)</f>
        <v>26</v>
      </c>
      <c r="BA141" s="191">
        <f t="shared" si="117"/>
        <v>8.7306917394224307E-4</v>
      </c>
      <c r="BD141" s="227">
        <f t="shared" ref="BD141:BD204" si="122">+X141</f>
        <v>0.13089800430888815</v>
      </c>
      <c r="BE141" s="144">
        <f>+ΥΠΟΛΟΓΙΣΜΟΙ!AP141</f>
        <v>7.3549441569054751E-3</v>
      </c>
      <c r="BF141" s="144">
        <f t="shared" ref="BF141:BF204" si="123">+BA141</f>
        <v>8.7306917394224307E-4</v>
      </c>
      <c r="BG141" s="144">
        <f t="shared" ref="BG141:BG204" si="124">AVERAGE(BD141:BF141)</f>
        <v>4.6375339213245291E-2</v>
      </c>
      <c r="BH141" s="216">
        <f t="shared" ref="BH141:BH204" si="125">ROUND($BH$7*BG141,2)</f>
        <v>2448.62</v>
      </c>
      <c r="BJ141" s="215">
        <f t="shared" ref="BJ141:BJ204" si="126">+X141</f>
        <v>0.13089800430888815</v>
      </c>
      <c r="BK141" s="144">
        <f t="shared" ref="BK141:BK204" si="127">+AP141</f>
        <v>7.3549441569054751E-3</v>
      </c>
      <c r="BL141" s="144">
        <f t="shared" ref="BL141:BL204" si="128">AVERAGE(BI141:BK141)</f>
        <v>6.9126474232896806E-2</v>
      </c>
      <c r="BM141" s="217">
        <f t="shared" ref="BM141:BM204" si="129">ROUND($BM$7*BL141,2)</f>
        <v>5212.1400000000003</v>
      </c>
      <c r="BN141" s="144">
        <f t="shared" ref="BN141:BN204" si="130">+BF141</f>
        <v>8.7306917394224307E-4</v>
      </c>
      <c r="BO141" s="217">
        <f t="shared" ref="BO141:BO204" si="131">ROUND($BO$7*BN141,2)</f>
        <v>9.6</v>
      </c>
      <c r="BP141" s="216">
        <f t="shared" ref="BP141:BP204" si="132">+BO141+BM141</f>
        <v>5221.7400000000007</v>
      </c>
      <c r="BR141" s="215">
        <f t="shared" ref="BR141:BR204" si="133">+BG141</f>
        <v>4.6375339213245291E-2</v>
      </c>
      <c r="BS141" s="216">
        <f t="shared" ref="BS141:BS204" si="134">ROUND($BS$7*BR141,2)</f>
        <v>1038.81</v>
      </c>
      <c r="BU141" s="222">
        <f t="shared" ref="BU141:BU204" si="135">+BS141+BH141</f>
        <v>3487.43</v>
      </c>
      <c r="BV141" s="228">
        <f t="shared" ref="BV141:BV204" si="136">+BS141+BP141</f>
        <v>6260.5500000000011</v>
      </c>
    </row>
    <row r="142" spans="1:74" x14ac:dyDescent="0.25">
      <c r="A142" s="77">
        <v>131</v>
      </c>
      <c r="B142" s="78" t="str">
        <f>+Επιχειρήσεις!B146</f>
        <v>Α</v>
      </c>
      <c r="C142" s="79">
        <f>+Επιχειρήσεις!C146</f>
        <v>1</v>
      </c>
      <c r="D142" s="80" t="str">
        <f>+Επιχειρήσεις!D146</f>
        <v>ΕΠΑΓΓΕΛΜΑΤΙΑΣ</v>
      </c>
      <c r="F142" s="81">
        <f>+Επιχειρήσεις!F146</f>
        <v>1</v>
      </c>
      <c r="H142" s="82">
        <f>IF(Επιχειρήσεις!H146&gt;1,1,0)</f>
        <v>1</v>
      </c>
      <c r="J142" s="143">
        <f>+Επιχειρήσεις!H146</f>
        <v>6000</v>
      </c>
      <c r="K142" s="83">
        <f t="shared" si="103"/>
        <v>12000</v>
      </c>
      <c r="L142" s="84">
        <f t="shared" si="104"/>
        <v>2.9225181975466434E-3</v>
      </c>
      <c r="N142" s="97">
        <f>+Επιχειρήσεις!I146</f>
        <v>1</v>
      </c>
      <c r="O142" s="86">
        <f t="shared" si="105"/>
        <v>0.3</v>
      </c>
      <c r="P142" s="87">
        <f t="shared" si="106"/>
        <v>3600</v>
      </c>
      <c r="Q142" s="88">
        <f>IF(Επιχειρήσεις!J146=1,(K142*$Q$10),0)</f>
        <v>0</v>
      </c>
      <c r="R142" s="87">
        <f>IF(Επιχειρήσεις!K146=1,(K142*$R$10),0)</f>
        <v>2400</v>
      </c>
      <c r="S142" s="89">
        <f t="shared" si="118"/>
        <v>6000</v>
      </c>
      <c r="T142" s="144">
        <f t="shared" si="107"/>
        <v>3.3275415623805898E-3</v>
      </c>
      <c r="V142" s="145">
        <f t="shared" si="108"/>
        <v>18000</v>
      </c>
      <c r="W142" s="28"/>
      <c r="X142" s="180">
        <f t="shared" si="119"/>
        <v>3.0461074047317218E-3</v>
      </c>
      <c r="Z142" s="165">
        <f>IF(Επιχειρήσεις!$M146=1,1,0)</f>
        <v>1</v>
      </c>
      <c r="AA142" s="91">
        <f t="shared" si="109"/>
        <v>4</v>
      </c>
      <c r="AB142" s="92">
        <f>IF(Επιχειρήσεις!$N146=1,1,0)</f>
        <v>0</v>
      </c>
      <c r="AC142" s="91">
        <f t="shared" si="110"/>
        <v>0</v>
      </c>
      <c r="AD142" s="92">
        <f>IF(Επιχειρήσεις!$O146=1,1,0)</f>
        <v>0</v>
      </c>
      <c r="AE142" s="91">
        <f t="shared" si="111"/>
        <v>0</v>
      </c>
      <c r="AF142" s="92">
        <f>IF(Επιχειρήσεις!$P146=1,1,0)</f>
        <v>0</v>
      </c>
      <c r="AG142" s="91">
        <f t="shared" si="112"/>
        <v>0</v>
      </c>
      <c r="AH142" s="93">
        <f>IF(Επιχειρήσεις!$Q146=1,1,0)</f>
        <v>0</v>
      </c>
      <c r="AI142" s="91">
        <f t="shared" si="113"/>
        <v>0</v>
      </c>
      <c r="AJ142" s="92">
        <f>IF(Επιχειρήσεις!$R146=1,1,0)</f>
        <v>0</v>
      </c>
      <c r="AK142" s="91">
        <f t="shared" si="114"/>
        <v>0</v>
      </c>
      <c r="AL142" s="90">
        <f>IF(Επιχειρήσεις!$M146=1,1,0)</f>
        <v>1</v>
      </c>
      <c r="AM142" s="91">
        <f t="shared" si="115"/>
        <v>4</v>
      </c>
      <c r="AN142" s="28"/>
      <c r="AO142" s="94">
        <f t="shared" si="116"/>
        <v>11</v>
      </c>
      <c r="AP142" s="166">
        <f t="shared" si="120"/>
        <v>2.9964587305911197E-3</v>
      </c>
      <c r="AS142" s="190">
        <f>+Επιχειρήσεις!U146</f>
        <v>10</v>
      </c>
      <c r="AT142" s="96">
        <f>+Επιχειρήσεις!V146</f>
        <v>0</v>
      </c>
      <c r="AU142" s="96">
        <f>+Επιχειρήσεις!W146</f>
        <v>1</v>
      </c>
      <c r="AV142" s="96">
        <f t="shared" si="102"/>
        <v>60</v>
      </c>
      <c r="AW142" s="96">
        <f t="shared" si="102"/>
        <v>60</v>
      </c>
      <c r="AX142" s="96">
        <f t="shared" si="102"/>
        <v>60</v>
      </c>
      <c r="AY142" s="96">
        <f>+AV142*Επιχειρήσεις!X146</f>
        <v>60</v>
      </c>
      <c r="AZ142" s="95">
        <f t="shared" si="121"/>
        <v>251</v>
      </c>
      <c r="BA142" s="191">
        <f t="shared" si="117"/>
        <v>8.4284754869039628E-3</v>
      </c>
      <c r="BD142" s="227">
        <f t="shared" si="122"/>
        <v>3.0461074047317218E-3</v>
      </c>
      <c r="BE142" s="144">
        <f>+ΥΠΟΛΟΓΙΣΜΟΙ!AP142</f>
        <v>2.9964587305911197E-3</v>
      </c>
      <c r="BF142" s="144">
        <f t="shared" si="123"/>
        <v>8.4284754869039628E-3</v>
      </c>
      <c r="BG142" s="144">
        <f t="shared" si="124"/>
        <v>4.8236805407422681E-3</v>
      </c>
      <c r="BH142" s="216">
        <f t="shared" si="125"/>
        <v>254.69</v>
      </c>
      <c r="BJ142" s="215">
        <f t="shared" si="126"/>
        <v>3.0461074047317218E-3</v>
      </c>
      <c r="BK142" s="144">
        <f t="shared" si="127"/>
        <v>2.9964587305911197E-3</v>
      </c>
      <c r="BL142" s="144">
        <f t="shared" si="128"/>
        <v>3.0212830676614208E-3</v>
      </c>
      <c r="BM142" s="217">
        <f t="shared" si="129"/>
        <v>227.8</v>
      </c>
      <c r="BN142" s="144">
        <f t="shared" si="130"/>
        <v>8.4284754869039628E-3</v>
      </c>
      <c r="BO142" s="217">
        <f t="shared" si="131"/>
        <v>92.71</v>
      </c>
      <c r="BP142" s="216">
        <f t="shared" si="132"/>
        <v>320.51</v>
      </c>
      <c r="BR142" s="215">
        <f t="shared" si="133"/>
        <v>4.8236805407422681E-3</v>
      </c>
      <c r="BS142" s="216">
        <f t="shared" si="134"/>
        <v>108.05</v>
      </c>
      <c r="BU142" s="222">
        <f t="shared" si="135"/>
        <v>362.74</v>
      </c>
      <c r="BV142" s="228">
        <f t="shared" si="136"/>
        <v>428.56</v>
      </c>
    </row>
    <row r="143" spans="1:74" x14ac:dyDescent="0.25">
      <c r="A143" s="77">
        <v>132</v>
      </c>
      <c r="B143" s="78" t="str">
        <f>+Επιχειρήσεις!B147</f>
        <v>Α</v>
      </c>
      <c r="C143" s="79">
        <f>+Επιχειρήσεις!C147</f>
        <v>1</v>
      </c>
      <c r="D143" s="80" t="str">
        <f>+Επιχειρήσεις!D147</f>
        <v>ΕΠΑΓΓΕΛΜΑΤΙΑΣ</v>
      </c>
      <c r="F143" s="81">
        <f>+Επιχειρήσεις!F147</f>
        <v>1</v>
      </c>
      <c r="H143" s="82">
        <f>IF(Επιχειρήσεις!H147&gt;1,1,0)</f>
        <v>1</v>
      </c>
      <c r="J143" s="143">
        <f>+Επιχειρήσεις!H147</f>
        <v>400</v>
      </c>
      <c r="K143" s="83">
        <f t="shared" si="103"/>
        <v>800</v>
      </c>
      <c r="L143" s="84">
        <f t="shared" si="104"/>
        <v>1.9483454650310957E-4</v>
      </c>
      <c r="N143" s="97">
        <f>+Επιχειρήσεις!I147</f>
        <v>2</v>
      </c>
      <c r="O143" s="86">
        <f t="shared" si="105"/>
        <v>0.6</v>
      </c>
      <c r="P143" s="87">
        <f t="shared" si="106"/>
        <v>480</v>
      </c>
      <c r="Q143" s="88">
        <f>IF(Επιχειρήσεις!J147=1,(K143*$Q$10),0)</f>
        <v>160</v>
      </c>
      <c r="R143" s="87">
        <f>IF(Επιχειρήσεις!K147=1,(K143*$R$10),0)</f>
        <v>160</v>
      </c>
      <c r="S143" s="89">
        <f t="shared" si="118"/>
        <v>800</v>
      </c>
      <c r="T143" s="144">
        <f t="shared" si="107"/>
        <v>4.4367220831741198E-4</v>
      </c>
      <c r="V143" s="145">
        <f t="shared" si="108"/>
        <v>1600</v>
      </c>
      <c r="W143" s="28"/>
      <c r="X143" s="180">
        <f t="shared" si="119"/>
        <v>2.7076510264281971E-4</v>
      </c>
      <c r="Z143" s="165">
        <f>IF(Επιχειρήσεις!$M147=1,1,0)</f>
        <v>1</v>
      </c>
      <c r="AA143" s="91">
        <f t="shared" si="109"/>
        <v>4</v>
      </c>
      <c r="AB143" s="92">
        <f>IF(Επιχειρήσεις!$N147=1,1,0)</f>
        <v>0</v>
      </c>
      <c r="AC143" s="91">
        <f t="shared" si="110"/>
        <v>0</v>
      </c>
      <c r="AD143" s="92">
        <f>IF(Επιχειρήσεις!$O147=1,1,0)</f>
        <v>0</v>
      </c>
      <c r="AE143" s="91">
        <f t="shared" si="111"/>
        <v>0</v>
      </c>
      <c r="AF143" s="92">
        <f>IF(Επιχειρήσεις!$P147=1,1,0)</f>
        <v>0</v>
      </c>
      <c r="AG143" s="91">
        <f t="shared" si="112"/>
        <v>0</v>
      </c>
      <c r="AH143" s="93">
        <f>IF(Επιχειρήσεις!$Q147=1,1,0)</f>
        <v>0</v>
      </c>
      <c r="AI143" s="91">
        <f t="shared" si="113"/>
        <v>0</v>
      </c>
      <c r="AJ143" s="92">
        <f>IF(Επιχειρήσεις!$R147=1,1,0)</f>
        <v>0</v>
      </c>
      <c r="AK143" s="91">
        <f t="shared" si="114"/>
        <v>0</v>
      </c>
      <c r="AL143" s="90">
        <f>IF(Επιχειρήσεις!$M147=1,1,0)</f>
        <v>1</v>
      </c>
      <c r="AM143" s="91">
        <f t="shared" si="115"/>
        <v>4</v>
      </c>
      <c r="AN143" s="28"/>
      <c r="AO143" s="94">
        <f t="shared" si="116"/>
        <v>11</v>
      </c>
      <c r="AP143" s="166">
        <f t="shared" si="120"/>
        <v>2.9964587305911197E-3</v>
      </c>
      <c r="AS143" s="190">
        <f>+Επιχειρήσεις!U147</f>
        <v>5</v>
      </c>
      <c r="AT143" s="96">
        <f>+Επιχειρήσεις!V147</f>
        <v>0</v>
      </c>
      <c r="AU143" s="96">
        <f>+Επιχειρήσεις!W147</f>
        <v>1</v>
      </c>
      <c r="AV143" s="96">
        <f t="shared" si="102"/>
        <v>30</v>
      </c>
      <c r="AW143" s="96">
        <f t="shared" si="102"/>
        <v>30</v>
      </c>
      <c r="AX143" s="96">
        <f t="shared" si="102"/>
        <v>30</v>
      </c>
      <c r="AY143" s="96">
        <f>+AV143*Επιχειρήσεις!X147</f>
        <v>30</v>
      </c>
      <c r="AZ143" s="95">
        <f t="shared" si="121"/>
        <v>126</v>
      </c>
      <c r="BA143" s="191">
        <f t="shared" si="117"/>
        <v>4.2310275352585632E-3</v>
      </c>
      <c r="BD143" s="227">
        <f t="shared" si="122"/>
        <v>2.7076510264281971E-4</v>
      </c>
      <c r="BE143" s="144">
        <f>+ΥΠΟΛΟΓΙΣΜΟΙ!AP143</f>
        <v>2.9964587305911197E-3</v>
      </c>
      <c r="BF143" s="144">
        <f t="shared" si="123"/>
        <v>4.2310275352585632E-3</v>
      </c>
      <c r="BG143" s="144">
        <f t="shared" si="124"/>
        <v>2.4994171228308344E-3</v>
      </c>
      <c r="BH143" s="216">
        <f t="shared" si="125"/>
        <v>131.97</v>
      </c>
      <c r="BJ143" s="215">
        <f t="shared" si="126"/>
        <v>2.7076510264281971E-4</v>
      </c>
      <c r="BK143" s="144">
        <f t="shared" si="127"/>
        <v>2.9964587305911197E-3</v>
      </c>
      <c r="BL143" s="144">
        <f t="shared" si="128"/>
        <v>1.6336119166169697E-3</v>
      </c>
      <c r="BM143" s="217">
        <f t="shared" si="129"/>
        <v>123.17</v>
      </c>
      <c r="BN143" s="144">
        <f t="shared" si="130"/>
        <v>4.2310275352585632E-3</v>
      </c>
      <c r="BO143" s="217">
        <f t="shared" si="131"/>
        <v>46.54</v>
      </c>
      <c r="BP143" s="216">
        <f t="shared" si="132"/>
        <v>169.71</v>
      </c>
      <c r="BR143" s="215">
        <f t="shared" si="133"/>
        <v>2.4994171228308344E-3</v>
      </c>
      <c r="BS143" s="216">
        <f t="shared" si="134"/>
        <v>55.99</v>
      </c>
      <c r="BU143" s="222">
        <f t="shared" si="135"/>
        <v>187.96</v>
      </c>
      <c r="BV143" s="228">
        <f t="shared" si="136"/>
        <v>225.70000000000002</v>
      </c>
    </row>
    <row r="144" spans="1:74" x14ac:dyDescent="0.25">
      <c r="A144" s="77">
        <v>133</v>
      </c>
      <c r="B144" s="78" t="str">
        <f>+Επιχειρήσεις!B148</f>
        <v>Α</v>
      </c>
      <c r="C144" s="79">
        <f>+Επιχειρήσεις!C148</f>
        <v>1</v>
      </c>
      <c r="D144" s="80" t="str">
        <f>+Επιχειρήσεις!D148</f>
        <v>ΕΠΑΓΓΕΛΜΑΤΙΑΣ</v>
      </c>
      <c r="F144" s="81">
        <f>+Επιχειρήσεις!F148</f>
        <v>1</v>
      </c>
      <c r="H144" s="82">
        <f>IF(Επιχειρήσεις!H148&gt;1,1,0)</f>
        <v>1</v>
      </c>
      <c r="J144" s="143">
        <f>+Επιχειρήσεις!H148</f>
        <v>500</v>
      </c>
      <c r="K144" s="83">
        <f t="shared" si="103"/>
        <v>1000</v>
      </c>
      <c r="L144" s="84">
        <f t="shared" si="104"/>
        <v>2.4354318312888696E-4</v>
      </c>
      <c r="N144" s="97">
        <f>+Επιχειρήσεις!I148</f>
        <v>1</v>
      </c>
      <c r="O144" s="86">
        <f t="shared" si="105"/>
        <v>0.3</v>
      </c>
      <c r="P144" s="87">
        <f t="shared" si="106"/>
        <v>300</v>
      </c>
      <c r="Q144" s="88">
        <f>IF(Επιχειρήσεις!J148=1,(K144*$Q$10),0)</f>
        <v>0</v>
      </c>
      <c r="R144" s="87">
        <f>IF(Επιχειρήσεις!K148=1,(K144*$R$10),0)</f>
        <v>200</v>
      </c>
      <c r="S144" s="89">
        <f t="shared" si="118"/>
        <v>500</v>
      </c>
      <c r="T144" s="144">
        <f t="shared" si="107"/>
        <v>2.7729513019838251E-4</v>
      </c>
      <c r="V144" s="145">
        <f t="shared" si="108"/>
        <v>1500</v>
      </c>
      <c r="W144" s="28"/>
      <c r="X144" s="180">
        <f t="shared" si="119"/>
        <v>2.5384228372764348E-4</v>
      </c>
      <c r="Z144" s="165">
        <f>IF(Επιχειρήσεις!$M148=1,1,0)</f>
        <v>1</v>
      </c>
      <c r="AA144" s="91">
        <f t="shared" si="109"/>
        <v>4</v>
      </c>
      <c r="AB144" s="92">
        <f>IF(Επιχειρήσεις!$N148=1,1,0)</f>
        <v>1</v>
      </c>
      <c r="AC144" s="91">
        <f t="shared" si="110"/>
        <v>12</v>
      </c>
      <c r="AD144" s="92">
        <f>IF(Επιχειρήσεις!$O148=1,1,0)</f>
        <v>1</v>
      </c>
      <c r="AE144" s="91">
        <f t="shared" si="111"/>
        <v>4</v>
      </c>
      <c r="AF144" s="92">
        <f>IF(Επιχειρήσεις!$P148=1,1,0)</f>
        <v>0</v>
      </c>
      <c r="AG144" s="91">
        <f t="shared" si="112"/>
        <v>0</v>
      </c>
      <c r="AH144" s="93">
        <f>IF(Επιχειρήσεις!$Q148=1,1,0)</f>
        <v>0</v>
      </c>
      <c r="AI144" s="91">
        <f t="shared" si="113"/>
        <v>0</v>
      </c>
      <c r="AJ144" s="92">
        <f>IF(Επιχειρήσεις!$R148=1,1,0)</f>
        <v>0</v>
      </c>
      <c r="AK144" s="91">
        <f t="shared" si="114"/>
        <v>0</v>
      </c>
      <c r="AL144" s="90">
        <f>IF(Επιχειρήσεις!$M148=1,1,0)</f>
        <v>1</v>
      </c>
      <c r="AM144" s="91">
        <f t="shared" si="115"/>
        <v>4</v>
      </c>
      <c r="AN144" s="28"/>
      <c r="AO144" s="94">
        <f t="shared" si="116"/>
        <v>29</v>
      </c>
      <c r="AP144" s="166">
        <f t="shared" si="120"/>
        <v>7.8997548351947694E-3</v>
      </c>
      <c r="AS144" s="190">
        <f>+Επιχειρήσεις!U148</f>
        <v>5</v>
      </c>
      <c r="AT144" s="96">
        <f>+Επιχειρήσεις!V148</f>
        <v>1</v>
      </c>
      <c r="AU144" s="96">
        <f>+Επιχειρήσεις!W148</f>
        <v>0</v>
      </c>
      <c r="AV144" s="96">
        <f t="shared" si="102"/>
        <v>60</v>
      </c>
      <c r="AW144" s="96">
        <f t="shared" si="102"/>
        <v>60</v>
      </c>
      <c r="AX144" s="96">
        <f t="shared" si="102"/>
        <v>60</v>
      </c>
      <c r="AY144" s="96">
        <f>+AV144*Επιχειρήσεις!X148</f>
        <v>0</v>
      </c>
      <c r="AZ144" s="95">
        <f t="shared" si="121"/>
        <v>186</v>
      </c>
      <c r="BA144" s="191">
        <f t="shared" si="117"/>
        <v>6.2458025520483549E-3</v>
      </c>
      <c r="BD144" s="227">
        <f t="shared" si="122"/>
        <v>2.5384228372764348E-4</v>
      </c>
      <c r="BE144" s="144">
        <f>+ΥΠΟΛΟΓΙΣΜΟΙ!AP144</f>
        <v>7.8997548351947694E-3</v>
      </c>
      <c r="BF144" s="144">
        <f t="shared" si="123"/>
        <v>6.2458025520483549E-3</v>
      </c>
      <c r="BG144" s="144">
        <f t="shared" si="124"/>
        <v>4.7997998903235887E-3</v>
      </c>
      <c r="BH144" s="216">
        <f t="shared" si="125"/>
        <v>253.43</v>
      </c>
      <c r="BJ144" s="215">
        <f t="shared" si="126"/>
        <v>2.5384228372764348E-4</v>
      </c>
      <c r="BK144" s="144">
        <f t="shared" si="127"/>
        <v>7.8997548351947694E-3</v>
      </c>
      <c r="BL144" s="144">
        <f t="shared" si="128"/>
        <v>4.0767985594612061E-3</v>
      </c>
      <c r="BM144" s="217">
        <f t="shared" si="129"/>
        <v>307.39</v>
      </c>
      <c r="BN144" s="144">
        <f t="shared" si="130"/>
        <v>6.2458025520483549E-3</v>
      </c>
      <c r="BO144" s="217">
        <f t="shared" si="131"/>
        <v>68.7</v>
      </c>
      <c r="BP144" s="216">
        <f t="shared" si="132"/>
        <v>376.09</v>
      </c>
      <c r="BR144" s="215">
        <f t="shared" si="133"/>
        <v>4.7997998903235887E-3</v>
      </c>
      <c r="BS144" s="216">
        <f t="shared" si="134"/>
        <v>107.52</v>
      </c>
      <c r="BU144" s="222">
        <f t="shared" si="135"/>
        <v>360.95</v>
      </c>
      <c r="BV144" s="228">
        <f t="shared" si="136"/>
        <v>483.60999999999996</v>
      </c>
    </row>
    <row r="145" spans="1:74" x14ac:dyDescent="0.25">
      <c r="A145" s="77">
        <v>134</v>
      </c>
      <c r="B145" s="78" t="str">
        <f>+Επιχειρήσεις!B149</f>
        <v>Α</v>
      </c>
      <c r="C145" s="79">
        <f>+Επιχειρήσεις!C149</f>
        <v>1</v>
      </c>
      <c r="D145" s="80" t="str">
        <f>+Επιχειρήσεις!D149</f>
        <v>ΕΠΑΓΓΕΛΜΑΤΙΑΣ</v>
      </c>
      <c r="F145" s="81">
        <f>+Επιχειρήσεις!F149</f>
        <v>1</v>
      </c>
      <c r="H145" s="82">
        <f>IF(Επιχειρήσεις!H149&gt;1,1,0)</f>
        <v>1</v>
      </c>
      <c r="J145" s="143">
        <f>+Επιχειρήσεις!H149</f>
        <v>800</v>
      </c>
      <c r="K145" s="83">
        <f t="shared" si="103"/>
        <v>1600</v>
      </c>
      <c r="L145" s="84">
        <f t="shared" si="104"/>
        <v>3.8966909300621914E-4</v>
      </c>
      <c r="N145" s="97">
        <f>+Επιχειρήσεις!I149</f>
        <v>0</v>
      </c>
      <c r="O145" s="86">
        <f t="shared" si="105"/>
        <v>0</v>
      </c>
      <c r="P145" s="87">
        <f t="shared" si="106"/>
        <v>0</v>
      </c>
      <c r="Q145" s="88">
        <f>IF(Επιχειρήσεις!J149=1,(K145*$Q$10),0)</f>
        <v>0</v>
      </c>
      <c r="R145" s="87">
        <f>IF(Επιχειρήσεις!K149=1,(K145*$R$10),0)</f>
        <v>320</v>
      </c>
      <c r="S145" s="89">
        <f t="shared" si="118"/>
        <v>320</v>
      </c>
      <c r="T145" s="144">
        <f t="shared" si="107"/>
        <v>1.7746888332696478E-4</v>
      </c>
      <c r="V145" s="145">
        <f t="shared" si="108"/>
        <v>1920</v>
      </c>
      <c r="W145" s="28"/>
      <c r="X145" s="180">
        <f t="shared" si="119"/>
        <v>3.2491812317138362E-4</v>
      </c>
      <c r="Z145" s="165">
        <f>IF(Επιχειρήσεις!$M149=1,1,0)</f>
        <v>1</v>
      </c>
      <c r="AA145" s="91">
        <f t="shared" si="109"/>
        <v>4</v>
      </c>
      <c r="AB145" s="92">
        <f>IF(Επιχειρήσεις!$N149=1,1,0)</f>
        <v>1</v>
      </c>
      <c r="AC145" s="91">
        <f t="shared" si="110"/>
        <v>12</v>
      </c>
      <c r="AD145" s="92">
        <f>IF(Επιχειρήσεις!$O149=1,1,0)</f>
        <v>1</v>
      </c>
      <c r="AE145" s="91">
        <f t="shared" si="111"/>
        <v>4</v>
      </c>
      <c r="AF145" s="92">
        <f>IF(Επιχειρήσεις!$P149=1,1,0)</f>
        <v>0</v>
      </c>
      <c r="AG145" s="91">
        <f t="shared" si="112"/>
        <v>0</v>
      </c>
      <c r="AH145" s="93">
        <f>IF(Επιχειρήσεις!$Q149=1,1,0)</f>
        <v>0</v>
      </c>
      <c r="AI145" s="91">
        <f t="shared" si="113"/>
        <v>0</v>
      </c>
      <c r="AJ145" s="92">
        <f>IF(Επιχειρήσεις!$R149=1,1,0)</f>
        <v>0</v>
      </c>
      <c r="AK145" s="91">
        <f t="shared" si="114"/>
        <v>0</v>
      </c>
      <c r="AL145" s="90">
        <f>IF(Επιχειρήσεις!$M149=1,1,0)</f>
        <v>1</v>
      </c>
      <c r="AM145" s="91">
        <f t="shared" si="115"/>
        <v>4</v>
      </c>
      <c r="AN145" s="28"/>
      <c r="AO145" s="94">
        <f t="shared" si="116"/>
        <v>29</v>
      </c>
      <c r="AP145" s="166">
        <f t="shared" si="120"/>
        <v>7.8997548351947694E-3</v>
      </c>
      <c r="AS145" s="190">
        <f>+Επιχειρήσεις!U149</f>
        <v>2</v>
      </c>
      <c r="AT145" s="96">
        <f>+Επιχειρήσεις!V149</f>
        <v>1</v>
      </c>
      <c r="AU145" s="96">
        <f>+Επιχειρήσεις!W149</f>
        <v>0</v>
      </c>
      <c r="AV145" s="96">
        <f t="shared" si="102"/>
        <v>24</v>
      </c>
      <c r="AW145" s="96">
        <f t="shared" si="102"/>
        <v>24</v>
      </c>
      <c r="AX145" s="96">
        <f t="shared" si="102"/>
        <v>24</v>
      </c>
      <c r="AY145" s="96">
        <f>+AV145*Επιχειρήσεις!X149</f>
        <v>0</v>
      </c>
      <c r="AZ145" s="95">
        <f t="shared" si="121"/>
        <v>75</v>
      </c>
      <c r="BA145" s="191">
        <f t="shared" si="117"/>
        <v>2.5184687709872396E-3</v>
      </c>
      <c r="BD145" s="227">
        <f t="shared" si="122"/>
        <v>3.2491812317138362E-4</v>
      </c>
      <c r="BE145" s="144">
        <f>+ΥΠΟΛΟΓΙΣΜΟΙ!AP145</f>
        <v>7.8997548351947694E-3</v>
      </c>
      <c r="BF145" s="144">
        <f t="shared" si="123"/>
        <v>2.5184687709872396E-3</v>
      </c>
      <c r="BG145" s="144">
        <f t="shared" si="124"/>
        <v>3.5810472431177971E-3</v>
      </c>
      <c r="BH145" s="216">
        <f t="shared" si="125"/>
        <v>189.08</v>
      </c>
      <c r="BJ145" s="215">
        <f t="shared" si="126"/>
        <v>3.2491812317138362E-4</v>
      </c>
      <c r="BK145" s="144">
        <f t="shared" si="127"/>
        <v>7.8997548351947694E-3</v>
      </c>
      <c r="BL145" s="144">
        <f t="shared" si="128"/>
        <v>4.1123364791830763E-3</v>
      </c>
      <c r="BM145" s="217">
        <f t="shared" si="129"/>
        <v>310.07</v>
      </c>
      <c r="BN145" s="144">
        <f t="shared" si="130"/>
        <v>2.5184687709872396E-3</v>
      </c>
      <c r="BO145" s="217">
        <f t="shared" si="131"/>
        <v>27.7</v>
      </c>
      <c r="BP145" s="216">
        <f t="shared" si="132"/>
        <v>337.77</v>
      </c>
      <c r="BR145" s="215">
        <f t="shared" si="133"/>
        <v>3.5810472431177971E-3</v>
      </c>
      <c r="BS145" s="216">
        <f t="shared" si="134"/>
        <v>80.22</v>
      </c>
      <c r="BU145" s="222">
        <f t="shared" si="135"/>
        <v>269.3</v>
      </c>
      <c r="BV145" s="228">
        <f t="shared" si="136"/>
        <v>417.99</v>
      </c>
    </row>
    <row r="146" spans="1:74" x14ac:dyDescent="0.25">
      <c r="A146" s="77">
        <v>135</v>
      </c>
      <c r="B146" s="78" t="str">
        <f>+Επιχειρήσεις!B150</f>
        <v>Α</v>
      </c>
      <c r="C146" s="79"/>
      <c r="D146" s="80" t="str">
        <f>+Επιχειρήσεις!D150</f>
        <v>ΕΠΑΓΓΕΛΜΑΤΙΑΣ</v>
      </c>
      <c r="F146" s="81">
        <f>+Επιχειρήσεις!F150</f>
        <v>0</v>
      </c>
      <c r="H146" s="82">
        <f>IF(Επιχειρήσεις!H150&gt;1,1,0)</f>
        <v>0</v>
      </c>
      <c r="J146" s="143">
        <f>+Επιχειρήσεις!H150</f>
        <v>0</v>
      </c>
      <c r="K146" s="83">
        <f t="shared" si="103"/>
        <v>0</v>
      </c>
      <c r="L146" s="84">
        <f t="shared" si="104"/>
        <v>0</v>
      </c>
      <c r="N146" s="97">
        <f>+Επιχειρήσεις!I150</f>
        <v>0</v>
      </c>
      <c r="O146" s="86">
        <f t="shared" si="105"/>
        <v>0</v>
      </c>
      <c r="P146" s="87">
        <f t="shared" si="106"/>
        <v>0</v>
      </c>
      <c r="Q146" s="88">
        <f>IF(Επιχειρήσεις!J150=1,(K146*$Q$10),0)</f>
        <v>0</v>
      </c>
      <c r="R146" s="87">
        <f>IF(Επιχειρήσεις!K150=1,(K146*$R$10),0)</f>
        <v>0</v>
      </c>
      <c r="S146" s="89">
        <f t="shared" si="118"/>
        <v>0</v>
      </c>
      <c r="T146" s="144">
        <f t="shared" si="107"/>
        <v>0</v>
      </c>
      <c r="V146" s="145">
        <f t="shared" si="108"/>
        <v>0</v>
      </c>
      <c r="W146" s="28"/>
      <c r="X146" s="180">
        <f t="shared" si="119"/>
        <v>0</v>
      </c>
      <c r="Z146" s="165">
        <f>IF(Επιχειρήσεις!$M150=1,1,0)</f>
        <v>0</v>
      </c>
      <c r="AA146" s="91">
        <f t="shared" si="109"/>
        <v>0</v>
      </c>
      <c r="AB146" s="92">
        <f>IF(Επιχειρήσεις!$N150=1,1,0)</f>
        <v>0</v>
      </c>
      <c r="AC146" s="91">
        <f t="shared" si="110"/>
        <v>0</v>
      </c>
      <c r="AD146" s="92">
        <f>IF(Επιχειρήσεις!$O150=1,1,0)</f>
        <v>0</v>
      </c>
      <c r="AE146" s="91">
        <f t="shared" si="111"/>
        <v>0</v>
      </c>
      <c r="AF146" s="92">
        <f>IF(Επιχειρήσεις!$P150=1,1,0)</f>
        <v>0</v>
      </c>
      <c r="AG146" s="91">
        <f t="shared" si="112"/>
        <v>0</v>
      </c>
      <c r="AH146" s="93">
        <f>IF(Επιχειρήσεις!$Q150=1,1,0)</f>
        <v>0</v>
      </c>
      <c r="AI146" s="91">
        <f t="shared" si="113"/>
        <v>0</v>
      </c>
      <c r="AJ146" s="92">
        <f>IF(Επιχειρήσεις!$R150=1,1,0)</f>
        <v>0</v>
      </c>
      <c r="AK146" s="91">
        <f t="shared" si="114"/>
        <v>0</v>
      </c>
      <c r="AL146" s="90">
        <f>IF(Επιχειρήσεις!$M150=1,1,0)</f>
        <v>0</v>
      </c>
      <c r="AM146" s="91">
        <f t="shared" si="115"/>
        <v>0</v>
      </c>
      <c r="AN146" s="28"/>
      <c r="AO146" s="94">
        <f t="shared" si="116"/>
        <v>0</v>
      </c>
      <c r="AP146" s="166">
        <f t="shared" si="120"/>
        <v>0</v>
      </c>
      <c r="AS146" s="190">
        <f>+Επιχειρήσεις!U150</f>
        <v>0</v>
      </c>
      <c r="AT146" s="96">
        <f>+Επιχειρήσεις!V150</f>
        <v>0</v>
      </c>
      <c r="AU146" s="96">
        <f>+Επιχειρήσεις!W150</f>
        <v>0</v>
      </c>
      <c r="AV146" s="96">
        <f t="shared" si="102"/>
        <v>0</v>
      </c>
      <c r="AW146" s="96">
        <f t="shared" si="102"/>
        <v>0</v>
      </c>
      <c r="AX146" s="96">
        <f t="shared" si="102"/>
        <v>0</v>
      </c>
      <c r="AY146" s="96">
        <f>+AV146*Επιχειρήσεις!X150</f>
        <v>0</v>
      </c>
      <c r="AZ146" s="95">
        <f t="shared" si="121"/>
        <v>0</v>
      </c>
      <c r="BA146" s="191">
        <f t="shared" si="117"/>
        <v>0</v>
      </c>
      <c r="BD146" s="227">
        <f t="shared" si="122"/>
        <v>0</v>
      </c>
      <c r="BE146" s="144">
        <f>+ΥΠΟΛΟΓΙΣΜΟΙ!AP146</f>
        <v>0</v>
      </c>
      <c r="BF146" s="144">
        <f t="shared" si="123"/>
        <v>0</v>
      </c>
      <c r="BG146" s="144">
        <f t="shared" si="124"/>
        <v>0</v>
      </c>
      <c r="BH146" s="216">
        <f t="shared" si="125"/>
        <v>0</v>
      </c>
      <c r="BJ146" s="215">
        <f t="shared" si="126"/>
        <v>0</v>
      </c>
      <c r="BK146" s="144">
        <f t="shared" si="127"/>
        <v>0</v>
      </c>
      <c r="BL146" s="144">
        <f t="shared" si="128"/>
        <v>0</v>
      </c>
      <c r="BM146" s="217">
        <f t="shared" si="129"/>
        <v>0</v>
      </c>
      <c r="BN146" s="144">
        <f t="shared" si="130"/>
        <v>0</v>
      </c>
      <c r="BO146" s="217">
        <f t="shared" si="131"/>
        <v>0</v>
      </c>
      <c r="BP146" s="216">
        <f t="shared" si="132"/>
        <v>0</v>
      </c>
      <c r="BR146" s="215">
        <f t="shared" si="133"/>
        <v>0</v>
      </c>
      <c r="BS146" s="216">
        <f t="shared" si="134"/>
        <v>0</v>
      </c>
      <c r="BU146" s="222">
        <f t="shared" si="135"/>
        <v>0</v>
      </c>
      <c r="BV146" s="228">
        <f t="shared" si="136"/>
        <v>0</v>
      </c>
    </row>
    <row r="147" spans="1:74" x14ac:dyDescent="0.25">
      <c r="A147" s="77">
        <v>136</v>
      </c>
      <c r="B147" s="78" t="str">
        <f>+Επιχειρήσεις!B151</f>
        <v>Α</v>
      </c>
      <c r="C147" s="79"/>
      <c r="D147" s="80" t="str">
        <f>+Επιχειρήσεις!D151</f>
        <v>ΕΠΑΓΓΕΛΜΑΤΙΑΣ</v>
      </c>
      <c r="F147" s="81">
        <f>+Επιχειρήσεις!F151</f>
        <v>0</v>
      </c>
      <c r="H147" s="82">
        <f>IF(Επιχειρήσεις!H151&gt;1,1,0)</f>
        <v>0</v>
      </c>
      <c r="J147" s="143">
        <f>+Επιχειρήσεις!H151</f>
        <v>0</v>
      </c>
      <c r="K147" s="83">
        <f t="shared" si="103"/>
        <v>0</v>
      </c>
      <c r="L147" s="84">
        <f t="shared" si="104"/>
        <v>0</v>
      </c>
      <c r="N147" s="97">
        <f>+Επιχειρήσεις!I151</f>
        <v>0</v>
      </c>
      <c r="O147" s="86">
        <f t="shared" si="105"/>
        <v>0</v>
      </c>
      <c r="P147" s="87">
        <f t="shared" si="106"/>
        <v>0</v>
      </c>
      <c r="Q147" s="88">
        <f>IF(Επιχειρήσεις!J151=1,(K147*$Q$10),0)</f>
        <v>0</v>
      </c>
      <c r="R147" s="87">
        <f>IF(Επιχειρήσεις!K151=1,(K147*$R$10),0)</f>
        <v>0</v>
      </c>
      <c r="S147" s="89">
        <f t="shared" si="118"/>
        <v>0</v>
      </c>
      <c r="T147" s="144">
        <f t="shared" si="107"/>
        <v>0</v>
      </c>
      <c r="V147" s="145">
        <f t="shared" si="108"/>
        <v>0</v>
      </c>
      <c r="W147" s="28"/>
      <c r="X147" s="180">
        <f t="shared" si="119"/>
        <v>0</v>
      </c>
      <c r="Z147" s="165">
        <f>IF(Επιχειρήσεις!$M151=1,1,0)</f>
        <v>0</v>
      </c>
      <c r="AA147" s="91">
        <f t="shared" si="109"/>
        <v>0</v>
      </c>
      <c r="AB147" s="92">
        <f>IF(Επιχειρήσεις!$N151=1,1,0)</f>
        <v>0</v>
      </c>
      <c r="AC147" s="91">
        <f t="shared" si="110"/>
        <v>0</v>
      </c>
      <c r="AD147" s="92">
        <f>IF(Επιχειρήσεις!$O151=1,1,0)</f>
        <v>0</v>
      </c>
      <c r="AE147" s="91">
        <f t="shared" si="111"/>
        <v>0</v>
      </c>
      <c r="AF147" s="92">
        <f>IF(Επιχειρήσεις!$P151=1,1,0)</f>
        <v>0</v>
      </c>
      <c r="AG147" s="91">
        <f t="shared" si="112"/>
        <v>0</v>
      </c>
      <c r="AH147" s="93">
        <f>IF(Επιχειρήσεις!$Q151=1,1,0)</f>
        <v>0</v>
      </c>
      <c r="AI147" s="91">
        <f t="shared" si="113"/>
        <v>0</v>
      </c>
      <c r="AJ147" s="92">
        <f>IF(Επιχειρήσεις!$R151=1,1,0)</f>
        <v>0</v>
      </c>
      <c r="AK147" s="91">
        <f t="shared" si="114"/>
        <v>0</v>
      </c>
      <c r="AL147" s="90">
        <f>IF(Επιχειρήσεις!$M151=1,1,0)</f>
        <v>0</v>
      </c>
      <c r="AM147" s="91">
        <f t="shared" si="115"/>
        <v>0</v>
      </c>
      <c r="AN147" s="28"/>
      <c r="AO147" s="94">
        <f t="shared" si="116"/>
        <v>0</v>
      </c>
      <c r="AP147" s="166">
        <f t="shared" si="120"/>
        <v>0</v>
      </c>
      <c r="AS147" s="190">
        <f>+Επιχειρήσεις!U151</f>
        <v>0</v>
      </c>
      <c r="AT147" s="96">
        <f>+Επιχειρήσεις!V151</f>
        <v>0</v>
      </c>
      <c r="AU147" s="96">
        <f>+Επιχειρήσεις!W151</f>
        <v>0</v>
      </c>
      <c r="AV147" s="96">
        <f t="shared" si="102"/>
        <v>0</v>
      </c>
      <c r="AW147" s="96">
        <f t="shared" si="102"/>
        <v>0</v>
      </c>
      <c r="AX147" s="96">
        <f t="shared" si="102"/>
        <v>0</v>
      </c>
      <c r="AY147" s="96">
        <f>+AV147*Επιχειρήσεις!X151</f>
        <v>0</v>
      </c>
      <c r="AZ147" s="95">
        <f t="shared" si="121"/>
        <v>0</v>
      </c>
      <c r="BA147" s="191">
        <f t="shared" si="117"/>
        <v>0</v>
      </c>
      <c r="BD147" s="227">
        <f t="shared" si="122"/>
        <v>0</v>
      </c>
      <c r="BE147" s="144">
        <f>+ΥΠΟΛΟΓΙΣΜΟΙ!AP147</f>
        <v>0</v>
      </c>
      <c r="BF147" s="144">
        <f t="shared" si="123"/>
        <v>0</v>
      </c>
      <c r="BG147" s="144">
        <f t="shared" si="124"/>
        <v>0</v>
      </c>
      <c r="BH147" s="216">
        <f t="shared" si="125"/>
        <v>0</v>
      </c>
      <c r="BJ147" s="215">
        <f t="shared" si="126"/>
        <v>0</v>
      </c>
      <c r="BK147" s="144">
        <f t="shared" si="127"/>
        <v>0</v>
      </c>
      <c r="BL147" s="144">
        <f t="shared" si="128"/>
        <v>0</v>
      </c>
      <c r="BM147" s="217">
        <f t="shared" si="129"/>
        <v>0</v>
      </c>
      <c r="BN147" s="144">
        <f t="shared" si="130"/>
        <v>0</v>
      </c>
      <c r="BO147" s="217">
        <f t="shared" si="131"/>
        <v>0</v>
      </c>
      <c r="BP147" s="216">
        <f t="shared" si="132"/>
        <v>0</v>
      </c>
      <c r="BR147" s="215">
        <f t="shared" si="133"/>
        <v>0</v>
      </c>
      <c r="BS147" s="216">
        <f t="shared" si="134"/>
        <v>0</v>
      </c>
      <c r="BU147" s="222">
        <f t="shared" si="135"/>
        <v>0</v>
      </c>
      <c r="BV147" s="228">
        <f t="shared" si="136"/>
        <v>0</v>
      </c>
    </row>
    <row r="148" spans="1:74" x14ac:dyDescent="0.25">
      <c r="A148" s="77">
        <v>137</v>
      </c>
      <c r="B148" s="78" t="str">
        <f>+Επιχειρήσεις!B152</f>
        <v>Α</v>
      </c>
      <c r="C148" s="79"/>
      <c r="D148" s="80" t="str">
        <f>+Επιχειρήσεις!D152</f>
        <v>ΕΠΑΓΓΕΛΜΑΤΙΑΣ</v>
      </c>
      <c r="F148" s="81">
        <f>+Επιχειρήσεις!F152</f>
        <v>0</v>
      </c>
      <c r="H148" s="82">
        <f>IF(Επιχειρήσεις!H152&gt;1,1,0)</f>
        <v>0</v>
      </c>
      <c r="J148" s="143">
        <f>+Επιχειρήσεις!H152</f>
        <v>0</v>
      </c>
      <c r="K148" s="83">
        <f t="shared" si="103"/>
        <v>0</v>
      </c>
      <c r="L148" s="84">
        <f t="shared" si="104"/>
        <v>0</v>
      </c>
      <c r="N148" s="97">
        <f>+Επιχειρήσεις!I152</f>
        <v>0</v>
      </c>
      <c r="O148" s="86">
        <f t="shared" si="105"/>
        <v>0</v>
      </c>
      <c r="P148" s="87">
        <f t="shared" si="106"/>
        <v>0</v>
      </c>
      <c r="Q148" s="88">
        <f>IF(Επιχειρήσεις!J152=1,(K148*$Q$10),0)</f>
        <v>0</v>
      </c>
      <c r="R148" s="87">
        <f>IF(Επιχειρήσεις!K152=1,(K148*$R$10),0)</f>
        <v>0</v>
      </c>
      <c r="S148" s="89">
        <f t="shared" si="118"/>
        <v>0</v>
      </c>
      <c r="T148" s="144">
        <f t="shared" si="107"/>
        <v>0</v>
      </c>
      <c r="V148" s="145">
        <f t="shared" si="108"/>
        <v>0</v>
      </c>
      <c r="W148" s="28"/>
      <c r="X148" s="180">
        <f t="shared" si="119"/>
        <v>0</v>
      </c>
      <c r="Z148" s="165">
        <f>IF(Επιχειρήσεις!$M152=1,1,0)</f>
        <v>0</v>
      </c>
      <c r="AA148" s="91">
        <f t="shared" si="109"/>
        <v>0</v>
      </c>
      <c r="AB148" s="92">
        <f>IF(Επιχειρήσεις!$N152=1,1,0)</f>
        <v>0</v>
      </c>
      <c r="AC148" s="91">
        <f t="shared" si="110"/>
        <v>0</v>
      </c>
      <c r="AD148" s="92">
        <f>IF(Επιχειρήσεις!$O152=1,1,0)</f>
        <v>0</v>
      </c>
      <c r="AE148" s="91">
        <f t="shared" si="111"/>
        <v>0</v>
      </c>
      <c r="AF148" s="92">
        <f>IF(Επιχειρήσεις!$P152=1,1,0)</f>
        <v>0</v>
      </c>
      <c r="AG148" s="91">
        <f t="shared" si="112"/>
        <v>0</v>
      </c>
      <c r="AH148" s="93">
        <f>IF(Επιχειρήσεις!$Q152=1,1,0)</f>
        <v>0</v>
      </c>
      <c r="AI148" s="91">
        <f t="shared" si="113"/>
        <v>0</v>
      </c>
      <c r="AJ148" s="92">
        <f>IF(Επιχειρήσεις!$R152=1,1,0)</f>
        <v>0</v>
      </c>
      <c r="AK148" s="91">
        <f t="shared" si="114"/>
        <v>0</v>
      </c>
      <c r="AL148" s="90">
        <f>IF(Επιχειρήσεις!$M152=1,1,0)</f>
        <v>0</v>
      </c>
      <c r="AM148" s="91">
        <f t="shared" si="115"/>
        <v>0</v>
      </c>
      <c r="AN148" s="28"/>
      <c r="AO148" s="94">
        <f t="shared" si="116"/>
        <v>0</v>
      </c>
      <c r="AP148" s="166">
        <f t="shared" si="120"/>
        <v>0</v>
      </c>
      <c r="AS148" s="190">
        <f>+Επιχειρήσεις!U152</f>
        <v>0</v>
      </c>
      <c r="AT148" s="96">
        <f>+Επιχειρήσεις!V152</f>
        <v>0</v>
      </c>
      <c r="AU148" s="96">
        <f>+Επιχειρήσεις!W152</f>
        <v>0</v>
      </c>
      <c r="AV148" s="96">
        <f t="shared" si="102"/>
        <v>0</v>
      </c>
      <c r="AW148" s="96">
        <f t="shared" si="102"/>
        <v>0</v>
      </c>
      <c r="AX148" s="96">
        <f t="shared" si="102"/>
        <v>0</v>
      </c>
      <c r="AY148" s="96">
        <f>+AV148*Επιχειρήσεις!X152</f>
        <v>0</v>
      </c>
      <c r="AZ148" s="95">
        <f t="shared" si="121"/>
        <v>0</v>
      </c>
      <c r="BA148" s="191">
        <f t="shared" si="117"/>
        <v>0</v>
      </c>
      <c r="BD148" s="227">
        <f t="shared" si="122"/>
        <v>0</v>
      </c>
      <c r="BE148" s="144">
        <f>+ΥΠΟΛΟΓΙΣΜΟΙ!AP148</f>
        <v>0</v>
      </c>
      <c r="BF148" s="144">
        <f t="shared" si="123"/>
        <v>0</v>
      </c>
      <c r="BG148" s="144">
        <f t="shared" si="124"/>
        <v>0</v>
      </c>
      <c r="BH148" s="216">
        <f t="shared" si="125"/>
        <v>0</v>
      </c>
      <c r="BJ148" s="215">
        <f t="shared" si="126"/>
        <v>0</v>
      </c>
      <c r="BK148" s="144">
        <f t="shared" si="127"/>
        <v>0</v>
      </c>
      <c r="BL148" s="144">
        <f t="shared" si="128"/>
        <v>0</v>
      </c>
      <c r="BM148" s="217">
        <f t="shared" si="129"/>
        <v>0</v>
      </c>
      <c r="BN148" s="144">
        <f t="shared" si="130"/>
        <v>0</v>
      </c>
      <c r="BO148" s="217">
        <f t="shared" si="131"/>
        <v>0</v>
      </c>
      <c r="BP148" s="216">
        <f t="shared" si="132"/>
        <v>0</v>
      </c>
      <c r="BR148" s="215">
        <f t="shared" si="133"/>
        <v>0</v>
      </c>
      <c r="BS148" s="216">
        <f t="shared" si="134"/>
        <v>0</v>
      </c>
      <c r="BU148" s="222">
        <f t="shared" si="135"/>
        <v>0</v>
      </c>
      <c r="BV148" s="228">
        <f t="shared" si="136"/>
        <v>0</v>
      </c>
    </row>
    <row r="149" spans="1:74" x14ac:dyDescent="0.25">
      <c r="A149" s="77">
        <v>138</v>
      </c>
      <c r="B149" s="78" t="str">
        <f>+Επιχειρήσεις!B153</f>
        <v>Α</v>
      </c>
      <c r="C149" s="79"/>
      <c r="D149" s="80" t="str">
        <f>+Επιχειρήσεις!D153</f>
        <v>ΕΠΑΓΓΕΛΜΑΤΙΑΣ</v>
      </c>
      <c r="F149" s="81">
        <f>+Επιχειρήσεις!F153</f>
        <v>0</v>
      </c>
      <c r="H149" s="82">
        <f>IF(Επιχειρήσεις!H153&gt;1,1,0)</f>
        <v>0</v>
      </c>
      <c r="J149" s="143">
        <f>+Επιχειρήσεις!H153</f>
        <v>0</v>
      </c>
      <c r="K149" s="83">
        <f t="shared" si="103"/>
        <v>0</v>
      </c>
      <c r="L149" s="84">
        <f t="shared" si="104"/>
        <v>0</v>
      </c>
      <c r="N149" s="97">
        <f>+Επιχειρήσεις!I153</f>
        <v>0</v>
      </c>
      <c r="O149" s="86">
        <f t="shared" si="105"/>
        <v>0</v>
      </c>
      <c r="P149" s="87">
        <f t="shared" si="106"/>
        <v>0</v>
      </c>
      <c r="Q149" s="88">
        <f>IF(Επιχειρήσεις!J153=1,(K149*$Q$10),0)</f>
        <v>0</v>
      </c>
      <c r="R149" s="87">
        <f>IF(Επιχειρήσεις!K153=1,(K149*$R$10),0)</f>
        <v>0</v>
      </c>
      <c r="S149" s="89">
        <f t="shared" si="118"/>
        <v>0</v>
      </c>
      <c r="T149" s="144">
        <f t="shared" si="107"/>
        <v>0</v>
      </c>
      <c r="V149" s="145">
        <f t="shared" si="108"/>
        <v>0</v>
      </c>
      <c r="W149" s="28"/>
      <c r="X149" s="180">
        <f t="shared" si="119"/>
        <v>0</v>
      </c>
      <c r="Z149" s="165">
        <f>IF(Επιχειρήσεις!$M153=1,1,0)</f>
        <v>0</v>
      </c>
      <c r="AA149" s="91">
        <f t="shared" si="109"/>
        <v>0</v>
      </c>
      <c r="AB149" s="92">
        <f>IF(Επιχειρήσεις!$N153=1,1,0)</f>
        <v>0</v>
      </c>
      <c r="AC149" s="91">
        <f t="shared" si="110"/>
        <v>0</v>
      </c>
      <c r="AD149" s="92">
        <f>IF(Επιχειρήσεις!$O153=1,1,0)</f>
        <v>0</v>
      </c>
      <c r="AE149" s="91">
        <f t="shared" si="111"/>
        <v>0</v>
      </c>
      <c r="AF149" s="92">
        <f>IF(Επιχειρήσεις!$P153=1,1,0)</f>
        <v>0</v>
      </c>
      <c r="AG149" s="91">
        <f t="shared" si="112"/>
        <v>0</v>
      </c>
      <c r="AH149" s="93">
        <f>IF(Επιχειρήσεις!$Q153=1,1,0)</f>
        <v>0</v>
      </c>
      <c r="AI149" s="91">
        <f t="shared" si="113"/>
        <v>0</v>
      </c>
      <c r="AJ149" s="92">
        <f>IF(Επιχειρήσεις!$R153=1,1,0)</f>
        <v>0</v>
      </c>
      <c r="AK149" s="91">
        <f t="shared" si="114"/>
        <v>0</v>
      </c>
      <c r="AL149" s="90">
        <f>IF(Επιχειρήσεις!$M153=1,1,0)</f>
        <v>0</v>
      </c>
      <c r="AM149" s="91">
        <f t="shared" si="115"/>
        <v>0</v>
      </c>
      <c r="AN149" s="28"/>
      <c r="AO149" s="94">
        <f t="shared" si="116"/>
        <v>0</v>
      </c>
      <c r="AP149" s="166">
        <f t="shared" si="120"/>
        <v>0</v>
      </c>
      <c r="AS149" s="190">
        <f>+Επιχειρήσεις!U153</f>
        <v>0</v>
      </c>
      <c r="AT149" s="96">
        <f>+Επιχειρήσεις!V153</f>
        <v>0</v>
      </c>
      <c r="AU149" s="96">
        <f>+Επιχειρήσεις!W153</f>
        <v>0</v>
      </c>
      <c r="AV149" s="96">
        <f t="shared" si="102"/>
        <v>0</v>
      </c>
      <c r="AW149" s="96">
        <f t="shared" si="102"/>
        <v>0</v>
      </c>
      <c r="AX149" s="96">
        <f t="shared" si="102"/>
        <v>0</v>
      </c>
      <c r="AY149" s="96">
        <f>+AV149*Επιχειρήσεις!X153</f>
        <v>0</v>
      </c>
      <c r="AZ149" s="95">
        <f t="shared" si="121"/>
        <v>0</v>
      </c>
      <c r="BA149" s="191">
        <f t="shared" si="117"/>
        <v>0</v>
      </c>
      <c r="BD149" s="227">
        <f t="shared" si="122"/>
        <v>0</v>
      </c>
      <c r="BE149" s="144">
        <f>+ΥΠΟΛΟΓΙΣΜΟΙ!AP149</f>
        <v>0</v>
      </c>
      <c r="BF149" s="144">
        <f t="shared" si="123"/>
        <v>0</v>
      </c>
      <c r="BG149" s="144">
        <f t="shared" si="124"/>
        <v>0</v>
      </c>
      <c r="BH149" s="216">
        <f t="shared" si="125"/>
        <v>0</v>
      </c>
      <c r="BJ149" s="215">
        <f t="shared" si="126"/>
        <v>0</v>
      </c>
      <c r="BK149" s="144">
        <f t="shared" si="127"/>
        <v>0</v>
      </c>
      <c r="BL149" s="144">
        <f t="shared" si="128"/>
        <v>0</v>
      </c>
      <c r="BM149" s="217">
        <f t="shared" si="129"/>
        <v>0</v>
      </c>
      <c r="BN149" s="144">
        <f t="shared" si="130"/>
        <v>0</v>
      </c>
      <c r="BO149" s="217">
        <f t="shared" si="131"/>
        <v>0</v>
      </c>
      <c r="BP149" s="216">
        <f t="shared" si="132"/>
        <v>0</v>
      </c>
      <c r="BR149" s="215">
        <f t="shared" si="133"/>
        <v>0</v>
      </c>
      <c r="BS149" s="216">
        <f t="shared" si="134"/>
        <v>0</v>
      </c>
      <c r="BU149" s="222">
        <f t="shared" si="135"/>
        <v>0</v>
      </c>
      <c r="BV149" s="228">
        <f t="shared" si="136"/>
        <v>0</v>
      </c>
    </row>
    <row r="150" spans="1:74" x14ac:dyDescent="0.25">
      <c r="A150" s="77">
        <v>139</v>
      </c>
      <c r="B150" s="78" t="str">
        <f>+Επιχειρήσεις!B154</f>
        <v>Α</v>
      </c>
      <c r="C150" s="79"/>
      <c r="D150" s="80" t="str">
        <f>+Επιχειρήσεις!D154</f>
        <v>ΕΠΑΓΓΕΛΜΑΤΙΑΣ</v>
      </c>
      <c r="F150" s="81">
        <f>+Επιχειρήσεις!F154</f>
        <v>0</v>
      </c>
      <c r="H150" s="82">
        <f>IF(Επιχειρήσεις!H154&gt;1,1,0)</f>
        <v>0</v>
      </c>
      <c r="J150" s="143">
        <f>+Επιχειρήσεις!H154</f>
        <v>0</v>
      </c>
      <c r="K150" s="83">
        <f t="shared" si="103"/>
        <v>0</v>
      </c>
      <c r="L150" s="84">
        <f t="shared" si="104"/>
        <v>0</v>
      </c>
      <c r="N150" s="97">
        <f>+Επιχειρήσεις!I154</f>
        <v>0</v>
      </c>
      <c r="O150" s="86">
        <f t="shared" si="105"/>
        <v>0</v>
      </c>
      <c r="P150" s="87">
        <f t="shared" si="106"/>
        <v>0</v>
      </c>
      <c r="Q150" s="88">
        <f>IF(Επιχειρήσεις!J154=1,(K150*$Q$10),0)</f>
        <v>0</v>
      </c>
      <c r="R150" s="87">
        <f>IF(Επιχειρήσεις!K154=1,(K150*$R$10),0)</f>
        <v>0</v>
      </c>
      <c r="S150" s="89">
        <f t="shared" si="118"/>
        <v>0</v>
      </c>
      <c r="T150" s="144">
        <f t="shared" si="107"/>
        <v>0</v>
      </c>
      <c r="V150" s="145">
        <f t="shared" si="108"/>
        <v>0</v>
      </c>
      <c r="W150" s="28"/>
      <c r="X150" s="180">
        <f t="shared" si="119"/>
        <v>0</v>
      </c>
      <c r="Z150" s="165">
        <f>IF(Επιχειρήσεις!$M154=1,1,0)</f>
        <v>0</v>
      </c>
      <c r="AA150" s="91">
        <f t="shared" si="109"/>
        <v>0</v>
      </c>
      <c r="AB150" s="92">
        <f>IF(Επιχειρήσεις!$N154=1,1,0)</f>
        <v>0</v>
      </c>
      <c r="AC150" s="91">
        <f t="shared" si="110"/>
        <v>0</v>
      </c>
      <c r="AD150" s="92">
        <f>IF(Επιχειρήσεις!$O154=1,1,0)</f>
        <v>0</v>
      </c>
      <c r="AE150" s="91">
        <f t="shared" si="111"/>
        <v>0</v>
      </c>
      <c r="AF150" s="92">
        <f>IF(Επιχειρήσεις!$P154=1,1,0)</f>
        <v>0</v>
      </c>
      <c r="AG150" s="91">
        <f t="shared" si="112"/>
        <v>0</v>
      </c>
      <c r="AH150" s="93">
        <f>IF(Επιχειρήσεις!$Q154=1,1,0)</f>
        <v>0</v>
      </c>
      <c r="AI150" s="91">
        <f t="shared" si="113"/>
        <v>0</v>
      </c>
      <c r="AJ150" s="92">
        <f>IF(Επιχειρήσεις!$R154=1,1,0)</f>
        <v>0</v>
      </c>
      <c r="AK150" s="91">
        <f t="shared" si="114"/>
        <v>0</v>
      </c>
      <c r="AL150" s="90">
        <f>IF(Επιχειρήσεις!$M154=1,1,0)</f>
        <v>0</v>
      </c>
      <c r="AM150" s="91">
        <f t="shared" si="115"/>
        <v>0</v>
      </c>
      <c r="AN150" s="28"/>
      <c r="AO150" s="94">
        <f t="shared" si="116"/>
        <v>0</v>
      </c>
      <c r="AP150" s="166">
        <f t="shared" si="120"/>
        <v>0</v>
      </c>
      <c r="AS150" s="190">
        <f>+Επιχειρήσεις!U154</f>
        <v>0</v>
      </c>
      <c r="AT150" s="96">
        <f>+Επιχειρήσεις!V154</f>
        <v>0</v>
      </c>
      <c r="AU150" s="96">
        <f>+Επιχειρήσεις!W154</f>
        <v>0</v>
      </c>
      <c r="AV150" s="96">
        <f t="shared" si="102"/>
        <v>0</v>
      </c>
      <c r="AW150" s="96">
        <f t="shared" si="102"/>
        <v>0</v>
      </c>
      <c r="AX150" s="96">
        <f t="shared" si="102"/>
        <v>0</v>
      </c>
      <c r="AY150" s="96">
        <f>+AV150*Επιχειρήσεις!X154</f>
        <v>0</v>
      </c>
      <c r="AZ150" s="95">
        <f t="shared" si="121"/>
        <v>0</v>
      </c>
      <c r="BA150" s="191">
        <f t="shared" si="117"/>
        <v>0</v>
      </c>
      <c r="BD150" s="227">
        <f t="shared" si="122"/>
        <v>0</v>
      </c>
      <c r="BE150" s="144">
        <f>+ΥΠΟΛΟΓΙΣΜΟΙ!AP150</f>
        <v>0</v>
      </c>
      <c r="BF150" s="144">
        <f t="shared" si="123"/>
        <v>0</v>
      </c>
      <c r="BG150" s="144">
        <f t="shared" si="124"/>
        <v>0</v>
      </c>
      <c r="BH150" s="216">
        <f t="shared" si="125"/>
        <v>0</v>
      </c>
      <c r="BJ150" s="215">
        <f t="shared" si="126"/>
        <v>0</v>
      </c>
      <c r="BK150" s="144">
        <f t="shared" si="127"/>
        <v>0</v>
      </c>
      <c r="BL150" s="144">
        <f t="shared" si="128"/>
        <v>0</v>
      </c>
      <c r="BM150" s="217">
        <f t="shared" si="129"/>
        <v>0</v>
      </c>
      <c r="BN150" s="144">
        <f t="shared" si="130"/>
        <v>0</v>
      </c>
      <c r="BO150" s="217">
        <f t="shared" si="131"/>
        <v>0</v>
      </c>
      <c r="BP150" s="216">
        <f t="shared" si="132"/>
        <v>0</v>
      </c>
      <c r="BR150" s="215">
        <f t="shared" si="133"/>
        <v>0</v>
      </c>
      <c r="BS150" s="216">
        <f t="shared" si="134"/>
        <v>0</v>
      </c>
      <c r="BU150" s="222">
        <f t="shared" si="135"/>
        <v>0</v>
      </c>
      <c r="BV150" s="228">
        <f t="shared" si="136"/>
        <v>0</v>
      </c>
    </row>
    <row r="151" spans="1:74" x14ac:dyDescent="0.25">
      <c r="A151" s="77">
        <v>140</v>
      </c>
      <c r="B151" s="78" t="str">
        <f>+Επιχειρήσεις!B155</f>
        <v>Α</v>
      </c>
      <c r="C151" s="79"/>
      <c r="D151" s="80" t="str">
        <f>+Επιχειρήσεις!D155</f>
        <v>ΕΠΑΓΓΕΛΜΑΤΙΑΣ</v>
      </c>
      <c r="F151" s="81">
        <f>+Επιχειρήσεις!F155</f>
        <v>0</v>
      </c>
      <c r="H151" s="82">
        <f>IF(Επιχειρήσεις!H155&gt;1,1,0)</f>
        <v>0</v>
      </c>
      <c r="J151" s="143">
        <f>+Επιχειρήσεις!H155</f>
        <v>0</v>
      </c>
      <c r="K151" s="83">
        <f t="shared" si="103"/>
        <v>0</v>
      </c>
      <c r="L151" s="84">
        <f t="shared" si="104"/>
        <v>0</v>
      </c>
      <c r="N151" s="97">
        <f>+Επιχειρήσεις!I155</f>
        <v>0</v>
      </c>
      <c r="O151" s="86">
        <f t="shared" si="105"/>
        <v>0</v>
      </c>
      <c r="P151" s="87">
        <f t="shared" si="106"/>
        <v>0</v>
      </c>
      <c r="Q151" s="88">
        <f>IF(Επιχειρήσεις!J155=1,(K151*$Q$10),0)</f>
        <v>0</v>
      </c>
      <c r="R151" s="87">
        <f>IF(Επιχειρήσεις!K155=1,(K151*$R$10),0)</f>
        <v>0</v>
      </c>
      <c r="S151" s="89">
        <f t="shared" si="118"/>
        <v>0</v>
      </c>
      <c r="T151" s="144">
        <f t="shared" si="107"/>
        <v>0</v>
      </c>
      <c r="V151" s="145">
        <f t="shared" si="108"/>
        <v>0</v>
      </c>
      <c r="W151" s="28"/>
      <c r="X151" s="180">
        <f t="shared" si="119"/>
        <v>0</v>
      </c>
      <c r="Z151" s="165">
        <f>IF(Επιχειρήσεις!$M155=1,1,0)</f>
        <v>0</v>
      </c>
      <c r="AA151" s="91">
        <f t="shared" si="109"/>
        <v>0</v>
      </c>
      <c r="AB151" s="92">
        <f>IF(Επιχειρήσεις!$N155=1,1,0)</f>
        <v>0</v>
      </c>
      <c r="AC151" s="91">
        <f t="shared" si="110"/>
        <v>0</v>
      </c>
      <c r="AD151" s="92">
        <f>IF(Επιχειρήσεις!$O155=1,1,0)</f>
        <v>0</v>
      </c>
      <c r="AE151" s="91">
        <f t="shared" si="111"/>
        <v>0</v>
      </c>
      <c r="AF151" s="92">
        <f>IF(Επιχειρήσεις!$P155=1,1,0)</f>
        <v>0</v>
      </c>
      <c r="AG151" s="91">
        <f t="shared" si="112"/>
        <v>0</v>
      </c>
      <c r="AH151" s="93">
        <f>IF(Επιχειρήσεις!$Q155=1,1,0)</f>
        <v>0</v>
      </c>
      <c r="AI151" s="91">
        <f t="shared" si="113"/>
        <v>0</v>
      </c>
      <c r="AJ151" s="92">
        <f>IF(Επιχειρήσεις!$R155=1,1,0)</f>
        <v>0</v>
      </c>
      <c r="AK151" s="91">
        <f t="shared" si="114"/>
        <v>0</v>
      </c>
      <c r="AL151" s="90">
        <f>IF(Επιχειρήσεις!$M155=1,1,0)</f>
        <v>0</v>
      </c>
      <c r="AM151" s="91">
        <f t="shared" si="115"/>
        <v>0</v>
      </c>
      <c r="AN151" s="28"/>
      <c r="AO151" s="94">
        <f t="shared" si="116"/>
        <v>0</v>
      </c>
      <c r="AP151" s="166">
        <f t="shared" si="120"/>
        <v>0</v>
      </c>
      <c r="AS151" s="190">
        <f>+Επιχειρήσεις!U155</f>
        <v>0</v>
      </c>
      <c r="AT151" s="96">
        <f>+Επιχειρήσεις!V155</f>
        <v>0</v>
      </c>
      <c r="AU151" s="96">
        <f>+Επιχειρήσεις!W155</f>
        <v>0</v>
      </c>
      <c r="AV151" s="96">
        <f t="shared" si="102"/>
        <v>0</v>
      </c>
      <c r="AW151" s="96">
        <f t="shared" si="102"/>
        <v>0</v>
      </c>
      <c r="AX151" s="96">
        <f t="shared" si="102"/>
        <v>0</v>
      </c>
      <c r="AY151" s="96">
        <f>+AV151*Επιχειρήσεις!X155</f>
        <v>0</v>
      </c>
      <c r="AZ151" s="95">
        <f t="shared" si="121"/>
        <v>0</v>
      </c>
      <c r="BA151" s="191">
        <f t="shared" si="117"/>
        <v>0</v>
      </c>
      <c r="BD151" s="227">
        <f t="shared" si="122"/>
        <v>0</v>
      </c>
      <c r="BE151" s="144">
        <f>+ΥΠΟΛΟΓΙΣΜΟΙ!AP151</f>
        <v>0</v>
      </c>
      <c r="BF151" s="144">
        <f t="shared" si="123"/>
        <v>0</v>
      </c>
      <c r="BG151" s="144">
        <f t="shared" si="124"/>
        <v>0</v>
      </c>
      <c r="BH151" s="216">
        <f t="shared" si="125"/>
        <v>0</v>
      </c>
      <c r="BJ151" s="215">
        <f t="shared" si="126"/>
        <v>0</v>
      </c>
      <c r="BK151" s="144">
        <f t="shared" si="127"/>
        <v>0</v>
      </c>
      <c r="BL151" s="144">
        <f t="shared" si="128"/>
        <v>0</v>
      </c>
      <c r="BM151" s="217">
        <f t="shared" si="129"/>
        <v>0</v>
      </c>
      <c r="BN151" s="144">
        <f t="shared" si="130"/>
        <v>0</v>
      </c>
      <c r="BO151" s="217">
        <f t="shared" si="131"/>
        <v>0</v>
      </c>
      <c r="BP151" s="216">
        <f t="shared" si="132"/>
        <v>0</v>
      </c>
      <c r="BR151" s="215">
        <f t="shared" si="133"/>
        <v>0</v>
      </c>
      <c r="BS151" s="216">
        <f t="shared" si="134"/>
        <v>0</v>
      </c>
      <c r="BU151" s="222">
        <f t="shared" si="135"/>
        <v>0</v>
      </c>
      <c r="BV151" s="228">
        <f t="shared" si="136"/>
        <v>0</v>
      </c>
    </row>
    <row r="152" spans="1:74" x14ac:dyDescent="0.25">
      <c r="A152" s="77">
        <v>141</v>
      </c>
      <c r="B152" s="78" t="str">
        <f>+Επιχειρήσεις!B156</f>
        <v>Α</v>
      </c>
      <c r="C152" s="79"/>
      <c r="D152" s="80" t="str">
        <f>+Επιχειρήσεις!D156</f>
        <v>ΕΠΑΓΓΕΛΜΑΤΙΑΣ</v>
      </c>
      <c r="F152" s="81">
        <f>+Επιχειρήσεις!F156</f>
        <v>0</v>
      </c>
      <c r="H152" s="82">
        <f>IF(Επιχειρήσεις!H156&gt;1,1,0)</f>
        <v>0</v>
      </c>
      <c r="J152" s="143">
        <f>+Επιχειρήσεις!H156</f>
        <v>0</v>
      </c>
      <c r="K152" s="83">
        <f t="shared" si="103"/>
        <v>0</v>
      </c>
      <c r="L152" s="84">
        <f t="shared" si="104"/>
        <v>0</v>
      </c>
      <c r="N152" s="97">
        <f>+Επιχειρήσεις!I156</f>
        <v>0</v>
      </c>
      <c r="O152" s="86">
        <f t="shared" si="105"/>
        <v>0</v>
      </c>
      <c r="P152" s="87">
        <f t="shared" si="106"/>
        <v>0</v>
      </c>
      <c r="Q152" s="88">
        <f>IF(Επιχειρήσεις!J156=1,(K152*$Q$10),0)</f>
        <v>0</v>
      </c>
      <c r="R152" s="87">
        <f>IF(Επιχειρήσεις!K156=1,(K152*$R$10),0)</f>
        <v>0</v>
      </c>
      <c r="S152" s="89">
        <f t="shared" si="118"/>
        <v>0</v>
      </c>
      <c r="T152" s="144">
        <f t="shared" si="107"/>
        <v>0</v>
      </c>
      <c r="V152" s="145">
        <f t="shared" si="108"/>
        <v>0</v>
      </c>
      <c r="W152" s="28"/>
      <c r="X152" s="180">
        <f t="shared" si="119"/>
        <v>0</v>
      </c>
      <c r="Z152" s="165">
        <f>IF(Επιχειρήσεις!$M156=1,1,0)</f>
        <v>0</v>
      </c>
      <c r="AA152" s="91">
        <f t="shared" si="109"/>
        <v>0</v>
      </c>
      <c r="AB152" s="92">
        <f>IF(Επιχειρήσεις!$N156=1,1,0)</f>
        <v>0</v>
      </c>
      <c r="AC152" s="91">
        <f t="shared" si="110"/>
        <v>0</v>
      </c>
      <c r="AD152" s="92">
        <f>IF(Επιχειρήσεις!$O156=1,1,0)</f>
        <v>0</v>
      </c>
      <c r="AE152" s="91">
        <f t="shared" si="111"/>
        <v>0</v>
      </c>
      <c r="AF152" s="92">
        <f>IF(Επιχειρήσεις!$P156=1,1,0)</f>
        <v>0</v>
      </c>
      <c r="AG152" s="91">
        <f t="shared" si="112"/>
        <v>0</v>
      </c>
      <c r="AH152" s="93">
        <f>IF(Επιχειρήσεις!$Q156=1,1,0)</f>
        <v>0</v>
      </c>
      <c r="AI152" s="91">
        <f t="shared" si="113"/>
        <v>0</v>
      </c>
      <c r="AJ152" s="92">
        <f>IF(Επιχειρήσεις!$R156=1,1,0)</f>
        <v>0</v>
      </c>
      <c r="AK152" s="91">
        <f t="shared" si="114"/>
        <v>0</v>
      </c>
      <c r="AL152" s="90">
        <f>IF(Επιχειρήσεις!$M156=1,1,0)</f>
        <v>0</v>
      </c>
      <c r="AM152" s="91">
        <f t="shared" si="115"/>
        <v>0</v>
      </c>
      <c r="AN152" s="28"/>
      <c r="AO152" s="94">
        <f t="shared" si="116"/>
        <v>0</v>
      </c>
      <c r="AP152" s="166">
        <f t="shared" si="120"/>
        <v>0</v>
      </c>
      <c r="AS152" s="190">
        <f>+Επιχειρήσεις!U156</f>
        <v>0</v>
      </c>
      <c r="AT152" s="96">
        <f>+Επιχειρήσεις!V156</f>
        <v>0</v>
      </c>
      <c r="AU152" s="96">
        <f>+Επιχειρήσεις!W156</f>
        <v>0</v>
      </c>
      <c r="AV152" s="96">
        <f t="shared" si="102"/>
        <v>0</v>
      </c>
      <c r="AW152" s="96">
        <f t="shared" si="102"/>
        <v>0</v>
      </c>
      <c r="AX152" s="96">
        <f t="shared" si="102"/>
        <v>0</v>
      </c>
      <c r="AY152" s="96">
        <f>+AV152*Επιχειρήσεις!X156</f>
        <v>0</v>
      </c>
      <c r="AZ152" s="95">
        <f t="shared" si="121"/>
        <v>0</v>
      </c>
      <c r="BA152" s="191">
        <f t="shared" si="117"/>
        <v>0</v>
      </c>
      <c r="BD152" s="227">
        <f t="shared" si="122"/>
        <v>0</v>
      </c>
      <c r="BE152" s="144">
        <f>+ΥΠΟΛΟΓΙΣΜΟΙ!AP152</f>
        <v>0</v>
      </c>
      <c r="BF152" s="144">
        <f t="shared" si="123"/>
        <v>0</v>
      </c>
      <c r="BG152" s="144">
        <f t="shared" si="124"/>
        <v>0</v>
      </c>
      <c r="BH152" s="216">
        <f t="shared" si="125"/>
        <v>0</v>
      </c>
      <c r="BJ152" s="215">
        <f t="shared" si="126"/>
        <v>0</v>
      </c>
      <c r="BK152" s="144">
        <f t="shared" si="127"/>
        <v>0</v>
      </c>
      <c r="BL152" s="144">
        <f t="shared" si="128"/>
        <v>0</v>
      </c>
      <c r="BM152" s="217">
        <f t="shared" si="129"/>
        <v>0</v>
      </c>
      <c r="BN152" s="144">
        <f t="shared" si="130"/>
        <v>0</v>
      </c>
      <c r="BO152" s="217">
        <f t="shared" si="131"/>
        <v>0</v>
      </c>
      <c r="BP152" s="216">
        <f t="shared" si="132"/>
        <v>0</v>
      </c>
      <c r="BR152" s="215">
        <f t="shared" si="133"/>
        <v>0</v>
      </c>
      <c r="BS152" s="216">
        <f t="shared" si="134"/>
        <v>0</v>
      </c>
      <c r="BU152" s="222">
        <f t="shared" si="135"/>
        <v>0</v>
      </c>
      <c r="BV152" s="228">
        <f t="shared" si="136"/>
        <v>0</v>
      </c>
    </row>
    <row r="153" spans="1:74" x14ac:dyDescent="0.25">
      <c r="A153" s="77">
        <v>142</v>
      </c>
      <c r="B153" s="78" t="str">
        <f>+Επιχειρήσεις!B157</f>
        <v>Α</v>
      </c>
      <c r="C153" s="79"/>
      <c r="D153" s="80" t="str">
        <f>+Επιχειρήσεις!D157</f>
        <v>ΕΠΑΓΓΕΛΜΑΤΙΑΣ</v>
      </c>
      <c r="F153" s="81">
        <f>+Επιχειρήσεις!F157</f>
        <v>0</v>
      </c>
      <c r="H153" s="82">
        <f>IF(Επιχειρήσεις!H157&gt;1,1,0)</f>
        <v>0</v>
      </c>
      <c r="J153" s="143">
        <f>+Επιχειρήσεις!H157</f>
        <v>0</v>
      </c>
      <c r="K153" s="83">
        <f t="shared" si="103"/>
        <v>0</v>
      </c>
      <c r="L153" s="84">
        <f t="shared" si="104"/>
        <v>0</v>
      </c>
      <c r="N153" s="97">
        <f>+Επιχειρήσεις!I157</f>
        <v>0</v>
      </c>
      <c r="O153" s="86">
        <f t="shared" si="105"/>
        <v>0</v>
      </c>
      <c r="P153" s="87">
        <f t="shared" si="106"/>
        <v>0</v>
      </c>
      <c r="Q153" s="88">
        <f>IF(Επιχειρήσεις!J157=1,(K153*$Q$10),0)</f>
        <v>0</v>
      </c>
      <c r="R153" s="87">
        <f>IF(Επιχειρήσεις!K157=1,(K153*$R$10),0)</f>
        <v>0</v>
      </c>
      <c r="S153" s="89">
        <f t="shared" si="118"/>
        <v>0</v>
      </c>
      <c r="T153" s="144">
        <f t="shared" si="107"/>
        <v>0</v>
      </c>
      <c r="V153" s="145">
        <f t="shared" si="108"/>
        <v>0</v>
      </c>
      <c r="W153" s="28"/>
      <c r="X153" s="180">
        <f t="shared" si="119"/>
        <v>0</v>
      </c>
      <c r="Z153" s="165">
        <f>IF(Επιχειρήσεις!$M157=1,1,0)</f>
        <v>0</v>
      </c>
      <c r="AA153" s="91">
        <f t="shared" si="109"/>
        <v>0</v>
      </c>
      <c r="AB153" s="92">
        <f>IF(Επιχειρήσεις!$N157=1,1,0)</f>
        <v>0</v>
      </c>
      <c r="AC153" s="91">
        <f t="shared" si="110"/>
        <v>0</v>
      </c>
      <c r="AD153" s="92">
        <f>IF(Επιχειρήσεις!$O157=1,1,0)</f>
        <v>0</v>
      </c>
      <c r="AE153" s="91">
        <f t="shared" si="111"/>
        <v>0</v>
      </c>
      <c r="AF153" s="92">
        <f>IF(Επιχειρήσεις!$P157=1,1,0)</f>
        <v>0</v>
      </c>
      <c r="AG153" s="91">
        <f t="shared" si="112"/>
        <v>0</v>
      </c>
      <c r="AH153" s="93">
        <f>IF(Επιχειρήσεις!$Q157=1,1,0)</f>
        <v>0</v>
      </c>
      <c r="AI153" s="91">
        <f t="shared" si="113"/>
        <v>0</v>
      </c>
      <c r="AJ153" s="92">
        <f>IF(Επιχειρήσεις!$R157=1,1,0)</f>
        <v>0</v>
      </c>
      <c r="AK153" s="91">
        <f t="shared" si="114"/>
        <v>0</v>
      </c>
      <c r="AL153" s="90">
        <f>IF(Επιχειρήσεις!$M157=1,1,0)</f>
        <v>0</v>
      </c>
      <c r="AM153" s="91">
        <f t="shared" si="115"/>
        <v>0</v>
      </c>
      <c r="AN153" s="28"/>
      <c r="AO153" s="94">
        <f t="shared" si="116"/>
        <v>0</v>
      </c>
      <c r="AP153" s="166">
        <f t="shared" si="120"/>
        <v>0</v>
      </c>
      <c r="AS153" s="190">
        <f>+Επιχειρήσεις!U157</f>
        <v>0</v>
      </c>
      <c r="AT153" s="96">
        <f>+Επιχειρήσεις!V157</f>
        <v>0</v>
      </c>
      <c r="AU153" s="96">
        <f>+Επιχειρήσεις!W157</f>
        <v>0</v>
      </c>
      <c r="AV153" s="96">
        <f t="shared" si="102"/>
        <v>0</v>
      </c>
      <c r="AW153" s="96">
        <f t="shared" si="102"/>
        <v>0</v>
      </c>
      <c r="AX153" s="96">
        <f t="shared" si="102"/>
        <v>0</v>
      </c>
      <c r="AY153" s="96">
        <f>+AV153*Επιχειρήσεις!X157</f>
        <v>0</v>
      </c>
      <c r="AZ153" s="95">
        <f t="shared" si="121"/>
        <v>0</v>
      </c>
      <c r="BA153" s="191">
        <f t="shared" si="117"/>
        <v>0</v>
      </c>
      <c r="BD153" s="227">
        <f t="shared" si="122"/>
        <v>0</v>
      </c>
      <c r="BE153" s="144">
        <f>+ΥΠΟΛΟΓΙΣΜΟΙ!AP153</f>
        <v>0</v>
      </c>
      <c r="BF153" s="144">
        <f t="shared" si="123"/>
        <v>0</v>
      </c>
      <c r="BG153" s="144">
        <f t="shared" si="124"/>
        <v>0</v>
      </c>
      <c r="BH153" s="216">
        <f t="shared" si="125"/>
        <v>0</v>
      </c>
      <c r="BJ153" s="215">
        <f t="shared" si="126"/>
        <v>0</v>
      </c>
      <c r="BK153" s="144">
        <f t="shared" si="127"/>
        <v>0</v>
      </c>
      <c r="BL153" s="144">
        <f t="shared" si="128"/>
        <v>0</v>
      </c>
      <c r="BM153" s="217">
        <f t="shared" si="129"/>
        <v>0</v>
      </c>
      <c r="BN153" s="144">
        <f t="shared" si="130"/>
        <v>0</v>
      </c>
      <c r="BO153" s="217">
        <f t="shared" si="131"/>
        <v>0</v>
      </c>
      <c r="BP153" s="216">
        <f t="shared" si="132"/>
        <v>0</v>
      </c>
      <c r="BR153" s="215">
        <f t="shared" si="133"/>
        <v>0</v>
      </c>
      <c r="BS153" s="216">
        <f t="shared" si="134"/>
        <v>0</v>
      </c>
      <c r="BU153" s="222">
        <f t="shared" si="135"/>
        <v>0</v>
      </c>
      <c r="BV153" s="228">
        <f t="shared" si="136"/>
        <v>0</v>
      </c>
    </row>
    <row r="154" spans="1:74" x14ac:dyDescent="0.25">
      <c r="A154" s="77">
        <v>143</v>
      </c>
      <c r="B154" s="78" t="str">
        <f>+Επιχειρήσεις!B158</f>
        <v>Α</v>
      </c>
      <c r="C154" s="79"/>
      <c r="D154" s="80" t="str">
        <f>+Επιχειρήσεις!D158</f>
        <v>ΕΠΑΓΓΕΛΜΑΤΙΑΣ</v>
      </c>
      <c r="F154" s="81">
        <f>+Επιχειρήσεις!F158</f>
        <v>0</v>
      </c>
      <c r="H154" s="82">
        <f>IF(Επιχειρήσεις!H158&gt;1,1,0)</f>
        <v>0</v>
      </c>
      <c r="J154" s="143">
        <f>+Επιχειρήσεις!H158</f>
        <v>0</v>
      </c>
      <c r="K154" s="83">
        <f t="shared" si="103"/>
        <v>0</v>
      </c>
      <c r="L154" s="84">
        <f t="shared" si="104"/>
        <v>0</v>
      </c>
      <c r="N154" s="97">
        <f>+Επιχειρήσεις!I158</f>
        <v>0</v>
      </c>
      <c r="O154" s="86">
        <f t="shared" si="105"/>
        <v>0</v>
      </c>
      <c r="P154" s="87">
        <f t="shared" si="106"/>
        <v>0</v>
      </c>
      <c r="Q154" s="88">
        <f>IF(Επιχειρήσεις!J158=1,(K154*$Q$10),0)</f>
        <v>0</v>
      </c>
      <c r="R154" s="87">
        <f>IF(Επιχειρήσεις!K158=1,(K154*$R$10),0)</f>
        <v>0</v>
      </c>
      <c r="S154" s="89">
        <f t="shared" si="118"/>
        <v>0</v>
      </c>
      <c r="T154" s="144">
        <f t="shared" si="107"/>
        <v>0</v>
      </c>
      <c r="V154" s="145">
        <f t="shared" si="108"/>
        <v>0</v>
      </c>
      <c r="W154" s="28"/>
      <c r="X154" s="180">
        <f t="shared" si="119"/>
        <v>0</v>
      </c>
      <c r="Z154" s="165">
        <f>IF(Επιχειρήσεις!$M158=1,1,0)</f>
        <v>0</v>
      </c>
      <c r="AA154" s="91">
        <f t="shared" si="109"/>
        <v>0</v>
      </c>
      <c r="AB154" s="92">
        <f>IF(Επιχειρήσεις!$N158=1,1,0)</f>
        <v>0</v>
      </c>
      <c r="AC154" s="91">
        <f t="shared" si="110"/>
        <v>0</v>
      </c>
      <c r="AD154" s="92">
        <f>IF(Επιχειρήσεις!$O158=1,1,0)</f>
        <v>0</v>
      </c>
      <c r="AE154" s="91">
        <f t="shared" si="111"/>
        <v>0</v>
      </c>
      <c r="AF154" s="92">
        <f>IF(Επιχειρήσεις!$P158=1,1,0)</f>
        <v>0</v>
      </c>
      <c r="AG154" s="91">
        <f t="shared" si="112"/>
        <v>0</v>
      </c>
      <c r="AH154" s="93">
        <f>IF(Επιχειρήσεις!$Q158=1,1,0)</f>
        <v>0</v>
      </c>
      <c r="AI154" s="91">
        <f t="shared" si="113"/>
        <v>0</v>
      </c>
      <c r="AJ154" s="92">
        <f>IF(Επιχειρήσεις!$R158=1,1,0)</f>
        <v>0</v>
      </c>
      <c r="AK154" s="91">
        <f t="shared" si="114"/>
        <v>0</v>
      </c>
      <c r="AL154" s="90">
        <f>IF(Επιχειρήσεις!$M158=1,1,0)</f>
        <v>0</v>
      </c>
      <c r="AM154" s="91">
        <f t="shared" si="115"/>
        <v>0</v>
      </c>
      <c r="AN154" s="28"/>
      <c r="AO154" s="94">
        <f t="shared" si="116"/>
        <v>0</v>
      </c>
      <c r="AP154" s="166">
        <f t="shared" si="120"/>
        <v>0</v>
      </c>
      <c r="AS154" s="190">
        <f>+Επιχειρήσεις!U158</f>
        <v>0</v>
      </c>
      <c r="AT154" s="96">
        <f>+Επιχειρήσεις!V158</f>
        <v>0</v>
      </c>
      <c r="AU154" s="96">
        <f>+Επιχειρήσεις!W158</f>
        <v>0</v>
      </c>
      <c r="AV154" s="96">
        <f t="shared" si="102"/>
        <v>0</v>
      </c>
      <c r="AW154" s="96">
        <f t="shared" si="102"/>
        <v>0</v>
      </c>
      <c r="AX154" s="96">
        <f t="shared" si="102"/>
        <v>0</v>
      </c>
      <c r="AY154" s="96">
        <f>+AV154*Επιχειρήσεις!X158</f>
        <v>0</v>
      </c>
      <c r="AZ154" s="95">
        <f t="shared" si="121"/>
        <v>0</v>
      </c>
      <c r="BA154" s="191">
        <f t="shared" si="117"/>
        <v>0</v>
      </c>
      <c r="BD154" s="227">
        <f t="shared" si="122"/>
        <v>0</v>
      </c>
      <c r="BE154" s="144">
        <f>+ΥΠΟΛΟΓΙΣΜΟΙ!AP154</f>
        <v>0</v>
      </c>
      <c r="BF154" s="144">
        <f t="shared" si="123"/>
        <v>0</v>
      </c>
      <c r="BG154" s="144">
        <f t="shared" si="124"/>
        <v>0</v>
      </c>
      <c r="BH154" s="216">
        <f t="shared" si="125"/>
        <v>0</v>
      </c>
      <c r="BJ154" s="215">
        <f t="shared" si="126"/>
        <v>0</v>
      </c>
      <c r="BK154" s="144">
        <f t="shared" si="127"/>
        <v>0</v>
      </c>
      <c r="BL154" s="144">
        <f t="shared" si="128"/>
        <v>0</v>
      </c>
      <c r="BM154" s="217">
        <f t="shared" si="129"/>
        <v>0</v>
      </c>
      <c r="BN154" s="144">
        <f t="shared" si="130"/>
        <v>0</v>
      </c>
      <c r="BO154" s="217">
        <f t="shared" si="131"/>
        <v>0</v>
      </c>
      <c r="BP154" s="216">
        <f t="shared" si="132"/>
        <v>0</v>
      </c>
      <c r="BR154" s="215">
        <f t="shared" si="133"/>
        <v>0</v>
      </c>
      <c r="BS154" s="216">
        <f t="shared" si="134"/>
        <v>0</v>
      </c>
      <c r="BU154" s="222">
        <f t="shared" si="135"/>
        <v>0</v>
      </c>
      <c r="BV154" s="228">
        <f t="shared" si="136"/>
        <v>0</v>
      </c>
    </row>
    <row r="155" spans="1:74" x14ac:dyDescent="0.25">
      <c r="A155" s="77">
        <v>144</v>
      </c>
      <c r="B155" s="78" t="str">
        <f>+Επιχειρήσεις!B159</f>
        <v>Α</v>
      </c>
      <c r="C155" s="79"/>
      <c r="D155" s="80" t="str">
        <f>+Επιχειρήσεις!D159</f>
        <v>ΕΠΑΓΓΕΛΜΑΤΙΑΣ</v>
      </c>
      <c r="F155" s="81">
        <f>+Επιχειρήσεις!F159</f>
        <v>0</v>
      </c>
      <c r="H155" s="82">
        <f>IF(Επιχειρήσεις!H159&gt;1,1,0)</f>
        <v>0</v>
      </c>
      <c r="J155" s="143">
        <f>+Επιχειρήσεις!H159</f>
        <v>0</v>
      </c>
      <c r="K155" s="83">
        <f t="shared" si="103"/>
        <v>0</v>
      </c>
      <c r="L155" s="84">
        <f t="shared" si="104"/>
        <v>0</v>
      </c>
      <c r="N155" s="97">
        <f>+Επιχειρήσεις!I159</f>
        <v>0</v>
      </c>
      <c r="O155" s="86">
        <f t="shared" si="105"/>
        <v>0</v>
      </c>
      <c r="P155" s="87">
        <f t="shared" si="106"/>
        <v>0</v>
      </c>
      <c r="Q155" s="88">
        <f>IF(Επιχειρήσεις!J159=1,(K155*$Q$10),0)</f>
        <v>0</v>
      </c>
      <c r="R155" s="87">
        <f>IF(Επιχειρήσεις!K159=1,(K155*$R$10),0)</f>
        <v>0</v>
      </c>
      <c r="S155" s="89">
        <f t="shared" si="118"/>
        <v>0</v>
      </c>
      <c r="T155" s="144">
        <f t="shared" si="107"/>
        <v>0</v>
      </c>
      <c r="V155" s="145">
        <f t="shared" si="108"/>
        <v>0</v>
      </c>
      <c r="W155" s="28"/>
      <c r="X155" s="180">
        <f t="shared" si="119"/>
        <v>0</v>
      </c>
      <c r="Z155" s="165">
        <f>IF(Επιχειρήσεις!$M159=1,1,0)</f>
        <v>0</v>
      </c>
      <c r="AA155" s="91">
        <f t="shared" si="109"/>
        <v>0</v>
      </c>
      <c r="AB155" s="92">
        <f>IF(Επιχειρήσεις!$N159=1,1,0)</f>
        <v>0</v>
      </c>
      <c r="AC155" s="91">
        <f t="shared" si="110"/>
        <v>0</v>
      </c>
      <c r="AD155" s="92">
        <f>IF(Επιχειρήσεις!$O159=1,1,0)</f>
        <v>0</v>
      </c>
      <c r="AE155" s="91">
        <f t="shared" si="111"/>
        <v>0</v>
      </c>
      <c r="AF155" s="92">
        <f>IF(Επιχειρήσεις!$P159=1,1,0)</f>
        <v>0</v>
      </c>
      <c r="AG155" s="91">
        <f t="shared" si="112"/>
        <v>0</v>
      </c>
      <c r="AH155" s="93">
        <f>IF(Επιχειρήσεις!$Q159=1,1,0)</f>
        <v>0</v>
      </c>
      <c r="AI155" s="91">
        <f t="shared" si="113"/>
        <v>0</v>
      </c>
      <c r="AJ155" s="92">
        <f>IF(Επιχειρήσεις!$R159=1,1,0)</f>
        <v>0</v>
      </c>
      <c r="AK155" s="91">
        <f t="shared" si="114"/>
        <v>0</v>
      </c>
      <c r="AL155" s="90">
        <f>IF(Επιχειρήσεις!$M159=1,1,0)</f>
        <v>0</v>
      </c>
      <c r="AM155" s="91">
        <f t="shared" si="115"/>
        <v>0</v>
      </c>
      <c r="AN155" s="28"/>
      <c r="AO155" s="94">
        <f t="shared" si="116"/>
        <v>0</v>
      </c>
      <c r="AP155" s="166">
        <f t="shared" si="120"/>
        <v>0</v>
      </c>
      <c r="AS155" s="190">
        <f>+Επιχειρήσεις!U159</f>
        <v>0</v>
      </c>
      <c r="AT155" s="96">
        <f>+Επιχειρήσεις!V159</f>
        <v>0</v>
      </c>
      <c r="AU155" s="96">
        <f>+Επιχειρήσεις!W159</f>
        <v>0</v>
      </c>
      <c r="AV155" s="96">
        <f t="shared" si="102"/>
        <v>0</v>
      </c>
      <c r="AW155" s="96">
        <f t="shared" si="102"/>
        <v>0</v>
      </c>
      <c r="AX155" s="96">
        <f t="shared" si="102"/>
        <v>0</v>
      </c>
      <c r="AY155" s="96">
        <f>+AV155*Επιχειρήσεις!X159</f>
        <v>0</v>
      </c>
      <c r="AZ155" s="95">
        <f t="shared" si="121"/>
        <v>0</v>
      </c>
      <c r="BA155" s="191">
        <f t="shared" si="117"/>
        <v>0</v>
      </c>
      <c r="BD155" s="227">
        <f t="shared" si="122"/>
        <v>0</v>
      </c>
      <c r="BE155" s="144">
        <f>+ΥΠΟΛΟΓΙΣΜΟΙ!AP155</f>
        <v>0</v>
      </c>
      <c r="BF155" s="144">
        <f t="shared" si="123"/>
        <v>0</v>
      </c>
      <c r="BG155" s="144">
        <f t="shared" si="124"/>
        <v>0</v>
      </c>
      <c r="BH155" s="216">
        <f t="shared" si="125"/>
        <v>0</v>
      </c>
      <c r="BJ155" s="215">
        <f t="shared" si="126"/>
        <v>0</v>
      </c>
      <c r="BK155" s="144">
        <f t="shared" si="127"/>
        <v>0</v>
      </c>
      <c r="BL155" s="144">
        <f t="shared" si="128"/>
        <v>0</v>
      </c>
      <c r="BM155" s="217">
        <f t="shared" si="129"/>
        <v>0</v>
      </c>
      <c r="BN155" s="144">
        <f t="shared" si="130"/>
        <v>0</v>
      </c>
      <c r="BO155" s="217">
        <f t="shared" si="131"/>
        <v>0</v>
      </c>
      <c r="BP155" s="216">
        <f t="shared" si="132"/>
        <v>0</v>
      </c>
      <c r="BR155" s="215">
        <f t="shared" si="133"/>
        <v>0</v>
      </c>
      <c r="BS155" s="216">
        <f t="shared" si="134"/>
        <v>0</v>
      </c>
      <c r="BU155" s="222">
        <f t="shared" si="135"/>
        <v>0</v>
      </c>
      <c r="BV155" s="228">
        <f t="shared" si="136"/>
        <v>0</v>
      </c>
    </row>
    <row r="156" spans="1:74" x14ac:dyDescent="0.25">
      <c r="A156" s="77">
        <v>145</v>
      </c>
      <c r="B156" s="78" t="str">
        <f>+Επιχειρήσεις!B160</f>
        <v>Α</v>
      </c>
      <c r="C156" s="79"/>
      <c r="D156" s="80" t="str">
        <f>+Επιχειρήσεις!D160</f>
        <v>ΕΠΑΓΓΕΛΜΑΤΙΑΣ</v>
      </c>
      <c r="F156" s="81">
        <f>+Επιχειρήσεις!F160</f>
        <v>0</v>
      </c>
      <c r="H156" s="82">
        <f>IF(Επιχειρήσεις!H160&gt;1,1,0)</f>
        <v>0</v>
      </c>
      <c r="J156" s="143">
        <f>+Επιχειρήσεις!H160</f>
        <v>0</v>
      </c>
      <c r="K156" s="83">
        <f t="shared" si="103"/>
        <v>0</v>
      </c>
      <c r="L156" s="84">
        <f t="shared" si="104"/>
        <v>0</v>
      </c>
      <c r="N156" s="97">
        <f>+Επιχειρήσεις!I160</f>
        <v>0</v>
      </c>
      <c r="O156" s="86">
        <f t="shared" si="105"/>
        <v>0</v>
      </c>
      <c r="P156" s="87">
        <f t="shared" si="106"/>
        <v>0</v>
      </c>
      <c r="Q156" s="88">
        <f>IF(Επιχειρήσεις!J160=1,(K156*$Q$10),0)</f>
        <v>0</v>
      </c>
      <c r="R156" s="87">
        <f>IF(Επιχειρήσεις!K160=1,(K156*$R$10),0)</f>
        <v>0</v>
      </c>
      <c r="S156" s="89">
        <f t="shared" si="118"/>
        <v>0</v>
      </c>
      <c r="T156" s="144">
        <f t="shared" si="107"/>
        <v>0</v>
      </c>
      <c r="V156" s="145">
        <f t="shared" si="108"/>
        <v>0</v>
      </c>
      <c r="W156" s="28"/>
      <c r="X156" s="180">
        <f t="shared" si="119"/>
        <v>0</v>
      </c>
      <c r="Z156" s="165">
        <f>IF(Επιχειρήσεις!$M160=1,1,0)</f>
        <v>0</v>
      </c>
      <c r="AA156" s="91">
        <f t="shared" si="109"/>
        <v>0</v>
      </c>
      <c r="AB156" s="92">
        <f>IF(Επιχειρήσεις!$N160=1,1,0)</f>
        <v>0</v>
      </c>
      <c r="AC156" s="91">
        <f t="shared" si="110"/>
        <v>0</v>
      </c>
      <c r="AD156" s="92">
        <f>IF(Επιχειρήσεις!$O160=1,1,0)</f>
        <v>0</v>
      </c>
      <c r="AE156" s="91">
        <f t="shared" si="111"/>
        <v>0</v>
      </c>
      <c r="AF156" s="92">
        <f>IF(Επιχειρήσεις!$P160=1,1,0)</f>
        <v>0</v>
      </c>
      <c r="AG156" s="91">
        <f t="shared" si="112"/>
        <v>0</v>
      </c>
      <c r="AH156" s="93">
        <f>IF(Επιχειρήσεις!$Q160=1,1,0)</f>
        <v>0</v>
      </c>
      <c r="AI156" s="91">
        <f t="shared" si="113"/>
        <v>0</v>
      </c>
      <c r="AJ156" s="92">
        <f>IF(Επιχειρήσεις!$R160=1,1,0)</f>
        <v>0</v>
      </c>
      <c r="AK156" s="91">
        <f t="shared" si="114"/>
        <v>0</v>
      </c>
      <c r="AL156" s="90">
        <f>IF(Επιχειρήσεις!$M160=1,1,0)</f>
        <v>0</v>
      </c>
      <c r="AM156" s="91">
        <f t="shared" si="115"/>
        <v>0</v>
      </c>
      <c r="AN156" s="28"/>
      <c r="AO156" s="94">
        <f t="shared" si="116"/>
        <v>0</v>
      </c>
      <c r="AP156" s="166">
        <f t="shared" si="120"/>
        <v>0</v>
      </c>
      <c r="AS156" s="190">
        <f>+Επιχειρήσεις!U160</f>
        <v>0</v>
      </c>
      <c r="AT156" s="96">
        <f>+Επιχειρήσεις!V160</f>
        <v>0</v>
      </c>
      <c r="AU156" s="96">
        <f>+Επιχειρήσεις!W160</f>
        <v>0</v>
      </c>
      <c r="AV156" s="96">
        <f t="shared" si="102"/>
        <v>0</v>
      </c>
      <c r="AW156" s="96">
        <f t="shared" si="102"/>
        <v>0</v>
      </c>
      <c r="AX156" s="96">
        <f t="shared" si="102"/>
        <v>0</v>
      </c>
      <c r="AY156" s="96">
        <f>+AV156*Επιχειρήσεις!X160</f>
        <v>0</v>
      </c>
      <c r="AZ156" s="95">
        <f t="shared" si="121"/>
        <v>0</v>
      </c>
      <c r="BA156" s="191">
        <f t="shared" si="117"/>
        <v>0</v>
      </c>
      <c r="BD156" s="227">
        <f t="shared" si="122"/>
        <v>0</v>
      </c>
      <c r="BE156" s="144">
        <f>+ΥΠΟΛΟΓΙΣΜΟΙ!AP156</f>
        <v>0</v>
      </c>
      <c r="BF156" s="144">
        <f t="shared" si="123"/>
        <v>0</v>
      </c>
      <c r="BG156" s="144">
        <f t="shared" si="124"/>
        <v>0</v>
      </c>
      <c r="BH156" s="216">
        <f t="shared" si="125"/>
        <v>0</v>
      </c>
      <c r="BJ156" s="215">
        <f t="shared" si="126"/>
        <v>0</v>
      </c>
      <c r="BK156" s="144">
        <f t="shared" si="127"/>
        <v>0</v>
      </c>
      <c r="BL156" s="144">
        <f t="shared" si="128"/>
        <v>0</v>
      </c>
      <c r="BM156" s="217">
        <f t="shared" si="129"/>
        <v>0</v>
      </c>
      <c r="BN156" s="144">
        <f t="shared" si="130"/>
        <v>0</v>
      </c>
      <c r="BO156" s="217">
        <f t="shared" si="131"/>
        <v>0</v>
      </c>
      <c r="BP156" s="216">
        <f t="shared" si="132"/>
        <v>0</v>
      </c>
      <c r="BR156" s="215">
        <f t="shared" si="133"/>
        <v>0</v>
      </c>
      <c r="BS156" s="216">
        <f t="shared" si="134"/>
        <v>0</v>
      </c>
      <c r="BU156" s="222">
        <f t="shared" si="135"/>
        <v>0</v>
      </c>
      <c r="BV156" s="228">
        <f t="shared" si="136"/>
        <v>0</v>
      </c>
    </row>
    <row r="157" spans="1:74" x14ac:dyDescent="0.25">
      <c r="A157" s="77">
        <v>146</v>
      </c>
      <c r="B157" s="78" t="str">
        <f>+Επιχειρήσεις!B161</f>
        <v>Α</v>
      </c>
      <c r="C157" s="79"/>
      <c r="D157" s="80" t="str">
        <f>+Επιχειρήσεις!D161</f>
        <v>ΕΠΑΓΓΕΛΜΑΤΙΑΣ</v>
      </c>
      <c r="F157" s="81">
        <f>+Επιχειρήσεις!F161</f>
        <v>0</v>
      </c>
      <c r="H157" s="82">
        <f>IF(Επιχειρήσεις!H161&gt;1,1,0)</f>
        <v>0</v>
      </c>
      <c r="J157" s="143">
        <f>+Επιχειρήσεις!H161</f>
        <v>0</v>
      </c>
      <c r="K157" s="83">
        <f t="shared" si="103"/>
        <v>0</v>
      </c>
      <c r="L157" s="84">
        <f t="shared" si="104"/>
        <v>0</v>
      </c>
      <c r="N157" s="97">
        <f>+Επιχειρήσεις!I161</f>
        <v>0</v>
      </c>
      <c r="O157" s="86">
        <f t="shared" si="105"/>
        <v>0</v>
      </c>
      <c r="P157" s="87">
        <f t="shared" si="106"/>
        <v>0</v>
      </c>
      <c r="Q157" s="88">
        <f>IF(Επιχειρήσεις!J161=1,(K157*$Q$10),0)</f>
        <v>0</v>
      </c>
      <c r="R157" s="87">
        <f>IF(Επιχειρήσεις!K161=1,(K157*$R$10),0)</f>
        <v>0</v>
      </c>
      <c r="S157" s="89">
        <f t="shared" si="118"/>
        <v>0</v>
      </c>
      <c r="T157" s="144">
        <f t="shared" si="107"/>
        <v>0</v>
      </c>
      <c r="V157" s="145">
        <f t="shared" si="108"/>
        <v>0</v>
      </c>
      <c r="W157" s="28"/>
      <c r="X157" s="180">
        <f t="shared" si="119"/>
        <v>0</v>
      </c>
      <c r="Z157" s="165">
        <f>IF(Επιχειρήσεις!$M161=1,1,0)</f>
        <v>0</v>
      </c>
      <c r="AA157" s="91">
        <f t="shared" si="109"/>
        <v>0</v>
      </c>
      <c r="AB157" s="92">
        <f>IF(Επιχειρήσεις!$N161=1,1,0)</f>
        <v>0</v>
      </c>
      <c r="AC157" s="91">
        <f t="shared" si="110"/>
        <v>0</v>
      </c>
      <c r="AD157" s="92">
        <f>IF(Επιχειρήσεις!$O161=1,1,0)</f>
        <v>0</v>
      </c>
      <c r="AE157" s="91">
        <f t="shared" si="111"/>
        <v>0</v>
      </c>
      <c r="AF157" s="92">
        <f>IF(Επιχειρήσεις!$P161=1,1,0)</f>
        <v>0</v>
      </c>
      <c r="AG157" s="91">
        <f t="shared" si="112"/>
        <v>0</v>
      </c>
      <c r="AH157" s="93">
        <f>IF(Επιχειρήσεις!$Q161=1,1,0)</f>
        <v>0</v>
      </c>
      <c r="AI157" s="91">
        <f t="shared" si="113"/>
        <v>0</v>
      </c>
      <c r="AJ157" s="92">
        <f>IF(Επιχειρήσεις!$R161=1,1,0)</f>
        <v>0</v>
      </c>
      <c r="AK157" s="91">
        <f t="shared" si="114"/>
        <v>0</v>
      </c>
      <c r="AL157" s="90">
        <f>IF(Επιχειρήσεις!$M161=1,1,0)</f>
        <v>0</v>
      </c>
      <c r="AM157" s="91">
        <f t="shared" si="115"/>
        <v>0</v>
      </c>
      <c r="AN157" s="28"/>
      <c r="AO157" s="94">
        <f t="shared" si="116"/>
        <v>0</v>
      </c>
      <c r="AP157" s="166">
        <f t="shared" si="120"/>
        <v>0</v>
      </c>
      <c r="AS157" s="190">
        <f>+Επιχειρήσεις!U161</f>
        <v>0</v>
      </c>
      <c r="AT157" s="96">
        <f>+Επιχειρήσεις!V161</f>
        <v>0</v>
      </c>
      <c r="AU157" s="96">
        <f>+Επιχειρήσεις!W161</f>
        <v>0</v>
      </c>
      <c r="AV157" s="96">
        <f t="shared" si="102"/>
        <v>0</v>
      </c>
      <c r="AW157" s="96">
        <f t="shared" si="102"/>
        <v>0</v>
      </c>
      <c r="AX157" s="96">
        <f t="shared" si="102"/>
        <v>0</v>
      </c>
      <c r="AY157" s="96">
        <f>+AV157*Επιχειρήσεις!X161</f>
        <v>0</v>
      </c>
      <c r="AZ157" s="95">
        <f t="shared" si="121"/>
        <v>0</v>
      </c>
      <c r="BA157" s="191">
        <f t="shared" si="117"/>
        <v>0</v>
      </c>
      <c r="BD157" s="227">
        <f t="shared" si="122"/>
        <v>0</v>
      </c>
      <c r="BE157" s="144">
        <f>+ΥΠΟΛΟΓΙΣΜΟΙ!AP157</f>
        <v>0</v>
      </c>
      <c r="BF157" s="144">
        <f t="shared" si="123"/>
        <v>0</v>
      </c>
      <c r="BG157" s="144">
        <f t="shared" si="124"/>
        <v>0</v>
      </c>
      <c r="BH157" s="216">
        <f t="shared" si="125"/>
        <v>0</v>
      </c>
      <c r="BJ157" s="215">
        <f t="shared" si="126"/>
        <v>0</v>
      </c>
      <c r="BK157" s="144">
        <f t="shared" si="127"/>
        <v>0</v>
      </c>
      <c r="BL157" s="144">
        <f t="shared" si="128"/>
        <v>0</v>
      </c>
      <c r="BM157" s="217">
        <f t="shared" si="129"/>
        <v>0</v>
      </c>
      <c r="BN157" s="144">
        <f t="shared" si="130"/>
        <v>0</v>
      </c>
      <c r="BO157" s="217">
        <f t="shared" si="131"/>
        <v>0</v>
      </c>
      <c r="BP157" s="216">
        <f t="shared" si="132"/>
        <v>0</v>
      </c>
      <c r="BR157" s="215">
        <f t="shared" si="133"/>
        <v>0</v>
      </c>
      <c r="BS157" s="216">
        <f t="shared" si="134"/>
        <v>0</v>
      </c>
      <c r="BU157" s="222">
        <f t="shared" si="135"/>
        <v>0</v>
      </c>
      <c r="BV157" s="228">
        <f t="shared" si="136"/>
        <v>0</v>
      </c>
    </row>
    <row r="158" spans="1:74" x14ac:dyDescent="0.25">
      <c r="A158" s="77">
        <v>147</v>
      </c>
      <c r="B158" s="78" t="str">
        <f>+Επιχειρήσεις!B162</f>
        <v>Α</v>
      </c>
      <c r="C158" s="79"/>
      <c r="D158" s="80" t="str">
        <f>+Επιχειρήσεις!D162</f>
        <v>ΕΠΑΓΓΕΛΜΑΤΙΑΣ</v>
      </c>
      <c r="F158" s="81">
        <f>+Επιχειρήσεις!F162</f>
        <v>0</v>
      </c>
      <c r="H158" s="82">
        <f>IF(Επιχειρήσεις!H162&gt;1,1,0)</f>
        <v>0</v>
      </c>
      <c r="J158" s="143">
        <f>+Επιχειρήσεις!H162</f>
        <v>0</v>
      </c>
      <c r="K158" s="83">
        <f t="shared" si="103"/>
        <v>0</v>
      </c>
      <c r="L158" s="84">
        <f t="shared" si="104"/>
        <v>0</v>
      </c>
      <c r="N158" s="97">
        <f>+Επιχειρήσεις!I162</f>
        <v>0</v>
      </c>
      <c r="O158" s="86">
        <f t="shared" si="105"/>
        <v>0</v>
      </c>
      <c r="P158" s="87">
        <f t="shared" si="106"/>
        <v>0</v>
      </c>
      <c r="Q158" s="88">
        <f>IF(Επιχειρήσεις!J162=1,(K158*$Q$10),0)</f>
        <v>0</v>
      </c>
      <c r="R158" s="87">
        <f>IF(Επιχειρήσεις!K162=1,(K158*$R$10),0)</f>
        <v>0</v>
      </c>
      <c r="S158" s="89">
        <f t="shared" si="118"/>
        <v>0</v>
      </c>
      <c r="T158" s="144">
        <f t="shared" si="107"/>
        <v>0</v>
      </c>
      <c r="V158" s="145">
        <f t="shared" si="108"/>
        <v>0</v>
      </c>
      <c r="W158" s="28"/>
      <c r="X158" s="180">
        <f t="shared" si="119"/>
        <v>0</v>
      </c>
      <c r="Z158" s="165">
        <f>IF(Επιχειρήσεις!$M162=1,1,0)</f>
        <v>0</v>
      </c>
      <c r="AA158" s="91">
        <f t="shared" si="109"/>
        <v>0</v>
      </c>
      <c r="AB158" s="92">
        <f>IF(Επιχειρήσεις!$N162=1,1,0)</f>
        <v>0</v>
      </c>
      <c r="AC158" s="91">
        <f t="shared" si="110"/>
        <v>0</v>
      </c>
      <c r="AD158" s="92">
        <f>IF(Επιχειρήσεις!$O162=1,1,0)</f>
        <v>0</v>
      </c>
      <c r="AE158" s="91">
        <f t="shared" si="111"/>
        <v>0</v>
      </c>
      <c r="AF158" s="92">
        <f>IF(Επιχειρήσεις!$P162=1,1,0)</f>
        <v>0</v>
      </c>
      <c r="AG158" s="91">
        <f t="shared" si="112"/>
        <v>0</v>
      </c>
      <c r="AH158" s="93">
        <f>IF(Επιχειρήσεις!$Q162=1,1,0)</f>
        <v>0</v>
      </c>
      <c r="AI158" s="91">
        <f t="shared" si="113"/>
        <v>0</v>
      </c>
      <c r="AJ158" s="92">
        <f>IF(Επιχειρήσεις!$R162=1,1,0)</f>
        <v>0</v>
      </c>
      <c r="AK158" s="91">
        <f t="shared" si="114"/>
        <v>0</v>
      </c>
      <c r="AL158" s="90">
        <f>IF(Επιχειρήσεις!$M162=1,1,0)</f>
        <v>0</v>
      </c>
      <c r="AM158" s="91">
        <f t="shared" si="115"/>
        <v>0</v>
      </c>
      <c r="AN158" s="28"/>
      <c r="AO158" s="94">
        <f t="shared" si="116"/>
        <v>0</v>
      </c>
      <c r="AP158" s="166">
        <f t="shared" si="120"/>
        <v>0</v>
      </c>
      <c r="AS158" s="190">
        <f>+Επιχειρήσεις!U162</f>
        <v>0</v>
      </c>
      <c r="AT158" s="96">
        <f>+Επιχειρήσεις!V162</f>
        <v>0</v>
      </c>
      <c r="AU158" s="96">
        <f>+Επιχειρήσεις!W162</f>
        <v>0</v>
      </c>
      <c r="AV158" s="96">
        <f t="shared" si="102"/>
        <v>0</v>
      </c>
      <c r="AW158" s="96">
        <f t="shared" si="102"/>
        <v>0</v>
      </c>
      <c r="AX158" s="96">
        <f t="shared" si="102"/>
        <v>0</v>
      </c>
      <c r="AY158" s="96">
        <f>+AV158*Επιχειρήσεις!X162</f>
        <v>0</v>
      </c>
      <c r="AZ158" s="95">
        <f t="shared" si="121"/>
        <v>0</v>
      </c>
      <c r="BA158" s="191">
        <f t="shared" si="117"/>
        <v>0</v>
      </c>
      <c r="BD158" s="227">
        <f t="shared" si="122"/>
        <v>0</v>
      </c>
      <c r="BE158" s="144">
        <f>+ΥΠΟΛΟΓΙΣΜΟΙ!AP158</f>
        <v>0</v>
      </c>
      <c r="BF158" s="144">
        <f t="shared" si="123"/>
        <v>0</v>
      </c>
      <c r="BG158" s="144">
        <f t="shared" si="124"/>
        <v>0</v>
      </c>
      <c r="BH158" s="216">
        <f t="shared" si="125"/>
        <v>0</v>
      </c>
      <c r="BJ158" s="215">
        <f t="shared" si="126"/>
        <v>0</v>
      </c>
      <c r="BK158" s="144">
        <f t="shared" si="127"/>
        <v>0</v>
      </c>
      <c r="BL158" s="144">
        <f t="shared" si="128"/>
        <v>0</v>
      </c>
      <c r="BM158" s="217">
        <f t="shared" si="129"/>
        <v>0</v>
      </c>
      <c r="BN158" s="144">
        <f t="shared" si="130"/>
        <v>0</v>
      </c>
      <c r="BO158" s="217">
        <f t="shared" si="131"/>
        <v>0</v>
      </c>
      <c r="BP158" s="216">
        <f t="shared" si="132"/>
        <v>0</v>
      </c>
      <c r="BR158" s="215">
        <f t="shared" si="133"/>
        <v>0</v>
      </c>
      <c r="BS158" s="216">
        <f t="shared" si="134"/>
        <v>0</v>
      </c>
      <c r="BU158" s="222">
        <f t="shared" si="135"/>
        <v>0</v>
      </c>
      <c r="BV158" s="228">
        <f t="shared" si="136"/>
        <v>0</v>
      </c>
    </row>
    <row r="159" spans="1:74" x14ac:dyDescent="0.25">
      <c r="A159" s="77">
        <v>148</v>
      </c>
      <c r="B159" s="78" t="str">
        <f>+Επιχειρήσεις!B163</f>
        <v>Α</v>
      </c>
      <c r="C159" s="79"/>
      <c r="D159" s="80" t="str">
        <f>+Επιχειρήσεις!D163</f>
        <v>ΕΠΑΓΓΕΛΜΑΤΙΑΣ</v>
      </c>
      <c r="F159" s="81">
        <f>+Επιχειρήσεις!F163</f>
        <v>0</v>
      </c>
      <c r="H159" s="82">
        <f>IF(Επιχειρήσεις!H163&gt;1,1,0)</f>
        <v>0</v>
      </c>
      <c r="J159" s="143">
        <f>+Επιχειρήσεις!H163</f>
        <v>0</v>
      </c>
      <c r="K159" s="83">
        <f t="shared" si="103"/>
        <v>0</v>
      </c>
      <c r="L159" s="84">
        <f t="shared" si="104"/>
        <v>0</v>
      </c>
      <c r="N159" s="97">
        <f>+Επιχειρήσεις!I163</f>
        <v>0</v>
      </c>
      <c r="O159" s="86">
        <f t="shared" si="105"/>
        <v>0</v>
      </c>
      <c r="P159" s="87">
        <f t="shared" si="106"/>
        <v>0</v>
      </c>
      <c r="Q159" s="88">
        <f>IF(Επιχειρήσεις!J163=1,(K159*$Q$10),0)</f>
        <v>0</v>
      </c>
      <c r="R159" s="87">
        <f>IF(Επιχειρήσεις!K163=1,(K159*$R$10),0)</f>
        <v>0</v>
      </c>
      <c r="S159" s="89">
        <f t="shared" si="118"/>
        <v>0</v>
      </c>
      <c r="T159" s="144">
        <f t="shared" si="107"/>
        <v>0</v>
      </c>
      <c r="V159" s="145">
        <f t="shared" si="108"/>
        <v>0</v>
      </c>
      <c r="W159" s="28"/>
      <c r="X159" s="180">
        <f t="shared" si="119"/>
        <v>0</v>
      </c>
      <c r="Z159" s="165">
        <f>IF(Επιχειρήσεις!$M163=1,1,0)</f>
        <v>0</v>
      </c>
      <c r="AA159" s="91">
        <f t="shared" si="109"/>
        <v>0</v>
      </c>
      <c r="AB159" s="92">
        <f>IF(Επιχειρήσεις!$N163=1,1,0)</f>
        <v>0</v>
      </c>
      <c r="AC159" s="91">
        <f t="shared" si="110"/>
        <v>0</v>
      </c>
      <c r="AD159" s="92">
        <f>IF(Επιχειρήσεις!$O163=1,1,0)</f>
        <v>0</v>
      </c>
      <c r="AE159" s="91">
        <f t="shared" si="111"/>
        <v>0</v>
      </c>
      <c r="AF159" s="92">
        <f>IF(Επιχειρήσεις!$P163=1,1,0)</f>
        <v>0</v>
      </c>
      <c r="AG159" s="91">
        <f t="shared" si="112"/>
        <v>0</v>
      </c>
      <c r="AH159" s="93">
        <f>IF(Επιχειρήσεις!$Q163=1,1,0)</f>
        <v>0</v>
      </c>
      <c r="AI159" s="91">
        <f t="shared" si="113"/>
        <v>0</v>
      </c>
      <c r="AJ159" s="92">
        <f>IF(Επιχειρήσεις!$R163=1,1,0)</f>
        <v>0</v>
      </c>
      <c r="AK159" s="91">
        <f t="shared" si="114"/>
        <v>0</v>
      </c>
      <c r="AL159" s="90">
        <f>IF(Επιχειρήσεις!$M163=1,1,0)</f>
        <v>0</v>
      </c>
      <c r="AM159" s="91">
        <f t="shared" si="115"/>
        <v>0</v>
      </c>
      <c r="AN159" s="28"/>
      <c r="AO159" s="94">
        <f t="shared" si="116"/>
        <v>0</v>
      </c>
      <c r="AP159" s="166">
        <f t="shared" si="120"/>
        <v>0</v>
      </c>
      <c r="AS159" s="190">
        <f>+Επιχειρήσεις!U163</f>
        <v>0</v>
      </c>
      <c r="AT159" s="96">
        <f>+Επιχειρήσεις!V163</f>
        <v>0</v>
      </c>
      <c r="AU159" s="96">
        <f>+Επιχειρήσεις!W163</f>
        <v>0</v>
      </c>
      <c r="AV159" s="96">
        <f t="shared" si="102"/>
        <v>0</v>
      </c>
      <c r="AW159" s="96">
        <f t="shared" si="102"/>
        <v>0</v>
      </c>
      <c r="AX159" s="96">
        <f t="shared" si="102"/>
        <v>0</v>
      </c>
      <c r="AY159" s="96">
        <f>+AV159*Επιχειρήσεις!X163</f>
        <v>0</v>
      </c>
      <c r="AZ159" s="95">
        <f t="shared" si="121"/>
        <v>0</v>
      </c>
      <c r="BA159" s="191">
        <f t="shared" si="117"/>
        <v>0</v>
      </c>
      <c r="BD159" s="227">
        <f t="shared" si="122"/>
        <v>0</v>
      </c>
      <c r="BE159" s="144">
        <f>+ΥΠΟΛΟΓΙΣΜΟΙ!AP159</f>
        <v>0</v>
      </c>
      <c r="BF159" s="144">
        <f t="shared" si="123"/>
        <v>0</v>
      </c>
      <c r="BG159" s="144">
        <f t="shared" si="124"/>
        <v>0</v>
      </c>
      <c r="BH159" s="216">
        <f t="shared" si="125"/>
        <v>0</v>
      </c>
      <c r="BJ159" s="215">
        <f t="shared" si="126"/>
        <v>0</v>
      </c>
      <c r="BK159" s="144">
        <f t="shared" si="127"/>
        <v>0</v>
      </c>
      <c r="BL159" s="144">
        <f t="shared" si="128"/>
        <v>0</v>
      </c>
      <c r="BM159" s="217">
        <f t="shared" si="129"/>
        <v>0</v>
      </c>
      <c r="BN159" s="144">
        <f t="shared" si="130"/>
        <v>0</v>
      </c>
      <c r="BO159" s="217">
        <f t="shared" si="131"/>
        <v>0</v>
      </c>
      <c r="BP159" s="216">
        <f t="shared" si="132"/>
        <v>0</v>
      </c>
      <c r="BR159" s="215">
        <f t="shared" si="133"/>
        <v>0</v>
      </c>
      <c r="BS159" s="216">
        <f t="shared" si="134"/>
        <v>0</v>
      </c>
      <c r="BU159" s="222">
        <f t="shared" si="135"/>
        <v>0</v>
      </c>
      <c r="BV159" s="228">
        <f t="shared" si="136"/>
        <v>0</v>
      </c>
    </row>
    <row r="160" spans="1:74" x14ac:dyDescent="0.25">
      <c r="A160" s="77">
        <v>149</v>
      </c>
      <c r="B160" s="78" t="str">
        <f>+Επιχειρήσεις!B164</f>
        <v>Α</v>
      </c>
      <c r="C160" s="79"/>
      <c r="D160" s="80" t="str">
        <f>+Επιχειρήσεις!D164</f>
        <v>ΕΠΑΓΓΕΛΜΑΤΙΑΣ</v>
      </c>
      <c r="F160" s="81">
        <f>+Επιχειρήσεις!F164</f>
        <v>0</v>
      </c>
      <c r="H160" s="82">
        <f>IF(Επιχειρήσεις!H164&gt;1,1,0)</f>
        <v>0</v>
      </c>
      <c r="J160" s="143">
        <f>+Επιχειρήσεις!H164</f>
        <v>0</v>
      </c>
      <c r="K160" s="83">
        <f t="shared" si="103"/>
        <v>0</v>
      </c>
      <c r="L160" s="84">
        <f t="shared" si="104"/>
        <v>0</v>
      </c>
      <c r="N160" s="97">
        <f>+Επιχειρήσεις!I164</f>
        <v>0</v>
      </c>
      <c r="O160" s="86">
        <f t="shared" si="105"/>
        <v>0</v>
      </c>
      <c r="P160" s="87">
        <f t="shared" si="106"/>
        <v>0</v>
      </c>
      <c r="Q160" s="88">
        <f>IF(Επιχειρήσεις!J164=1,(K160*$Q$10),0)</f>
        <v>0</v>
      </c>
      <c r="R160" s="87">
        <f>IF(Επιχειρήσεις!K164=1,(K160*$R$10),0)</f>
        <v>0</v>
      </c>
      <c r="S160" s="89">
        <f t="shared" si="118"/>
        <v>0</v>
      </c>
      <c r="T160" s="144">
        <f t="shared" si="107"/>
        <v>0</v>
      </c>
      <c r="V160" s="145">
        <f t="shared" si="108"/>
        <v>0</v>
      </c>
      <c r="W160" s="28"/>
      <c r="X160" s="180">
        <f t="shared" si="119"/>
        <v>0</v>
      </c>
      <c r="Z160" s="165">
        <f>IF(Επιχειρήσεις!$M164=1,1,0)</f>
        <v>0</v>
      </c>
      <c r="AA160" s="91">
        <f t="shared" si="109"/>
        <v>0</v>
      </c>
      <c r="AB160" s="92">
        <f>IF(Επιχειρήσεις!$N164=1,1,0)</f>
        <v>0</v>
      </c>
      <c r="AC160" s="91">
        <f t="shared" si="110"/>
        <v>0</v>
      </c>
      <c r="AD160" s="92">
        <f>IF(Επιχειρήσεις!$O164=1,1,0)</f>
        <v>0</v>
      </c>
      <c r="AE160" s="91">
        <f t="shared" si="111"/>
        <v>0</v>
      </c>
      <c r="AF160" s="92">
        <f>IF(Επιχειρήσεις!$P164=1,1,0)</f>
        <v>0</v>
      </c>
      <c r="AG160" s="91">
        <f t="shared" si="112"/>
        <v>0</v>
      </c>
      <c r="AH160" s="93">
        <f>IF(Επιχειρήσεις!$Q164=1,1,0)</f>
        <v>0</v>
      </c>
      <c r="AI160" s="91">
        <f t="shared" si="113"/>
        <v>0</v>
      </c>
      <c r="AJ160" s="92">
        <f>IF(Επιχειρήσεις!$R164=1,1,0)</f>
        <v>0</v>
      </c>
      <c r="AK160" s="91">
        <f t="shared" si="114"/>
        <v>0</v>
      </c>
      <c r="AL160" s="90">
        <f>IF(Επιχειρήσεις!$M164=1,1,0)</f>
        <v>0</v>
      </c>
      <c r="AM160" s="91">
        <f t="shared" si="115"/>
        <v>0</v>
      </c>
      <c r="AN160" s="28"/>
      <c r="AO160" s="94">
        <f t="shared" si="116"/>
        <v>0</v>
      </c>
      <c r="AP160" s="166">
        <f t="shared" si="120"/>
        <v>0</v>
      </c>
      <c r="AS160" s="190">
        <f>+Επιχειρήσεις!U164</f>
        <v>0</v>
      </c>
      <c r="AT160" s="96">
        <f>+Επιχειρήσεις!V164</f>
        <v>0</v>
      </c>
      <c r="AU160" s="96">
        <f>+Επιχειρήσεις!W164</f>
        <v>0</v>
      </c>
      <c r="AV160" s="96">
        <f t="shared" si="102"/>
        <v>0</v>
      </c>
      <c r="AW160" s="96">
        <f t="shared" si="102"/>
        <v>0</v>
      </c>
      <c r="AX160" s="96">
        <f t="shared" si="102"/>
        <v>0</v>
      </c>
      <c r="AY160" s="96">
        <f>+AV160*Επιχειρήσεις!X164</f>
        <v>0</v>
      </c>
      <c r="AZ160" s="95">
        <f t="shared" si="121"/>
        <v>0</v>
      </c>
      <c r="BA160" s="191">
        <f t="shared" si="117"/>
        <v>0</v>
      </c>
      <c r="BD160" s="227">
        <f t="shared" si="122"/>
        <v>0</v>
      </c>
      <c r="BE160" s="144">
        <f>+ΥΠΟΛΟΓΙΣΜΟΙ!AP160</f>
        <v>0</v>
      </c>
      <c r="BF160" s="144">
        <f t="shared" si="123"/>
        <v>0</v>
      </c>
      <c r="BG160" s="144">
        <f t="shared" si="124"/>
        <v>0</v>
      </c>
      <c r="BH160" s="216">
        <f t="shared" si="125"/>
        <v>0</v>
      </c>
      <c r="BJ160" s="215">
        <f t="shared" si="126"/>
        <v>0</v>
      </c>
      <c r="BK160" s="144">
        <f t="shared" si="127"/>
        <v>0</v>
      </c>
      <c r="BL160" s="144">
        <f t="shared" si="128"/>
        <v>0</v>
      </c>
      <c r="BM160" s="217">
        <f t="shared" si="129"/>
        <v>0</v>
      </c>
      <c r="BN160" s="144">
        <f t="shared" si="130"/>
        <v>0</v>
      </c>
      <c r="BO160" s="217">
        <f t="shared" si="131"/>
        <v>0</v>
      </c>
      <c r="BP160" s="216">
        <f t="shared" si="132"/>
        <v>0</v>
      </c>
      <c r="BR160" s="215">
        <f t="shared" si="133"/>
        <v>0</v>
      </c>
      <c r="BS160" s="216">
        <f t="shared" si="134"/>
        <v>0</v>
      </c>
      <c r="BU160" s="222">
        <f t="shared" si="135"/>
        <v>0</v>
      </c>
      <c r="BV160" s="228">
        <f t="shared" si="136"/>
        <v>0</v>
      </c>
    </row>
    <row r="161" spans="1:74" x14ac:dyDescent="0.25">
      <c r="A161" s="77">
        <v>150</v>
      </c>
      <c r="B161" s="78" t="str">
        <f>+Επιχειρήσεις!B165</f>
        <v>Α</v>
      </c>
      <c r="C161" s="79"/>
      <c r="D161" s="80" t="str">
        <f>+Επιχειρήσεις!D165</f>
        <v>ΕΠΑΓΓΕΛΜΑΤΙΑΣ</v>
      </c>
      <c r="F161" s="81">
        <f>+Επιχειρήσεις!F165</f>
        <v>0</v>
      </c>
      <c r="H161" s="82">
        <f>IF(Επιχειρήσεις!H165&gt;1,1,0)</f>
        <v>0</v>
      </c>
      <c r="J161" s="143">
        <f>+Επιχειρήσεις!H165</f>
        <v>0</v>
      </c>
      <c r="K161" s="83">
        <f t="shared" si="103"/>
        <v>0</v>
      </c>
      <c r="L161" s="84">
        <f t="shared" si="104"/>
        <v>0</v>
      </c>
      <c r="N161" s="97">
        <f>+Επιχειρήσεις!I165</f>
        <v>0</v>
      </c>
      <c r="O161" s="86">
        <f t="shared" si="105"/>
        <v>0</v>
      </c>
      <c r="P161" s="87">
        <f t="shared" si="106"/>
        <v>0</v>
      </c>
      <c r="Q161" s="88">
        <f>IF(Επιχειρήσεις!J165=1,(K161*$Q$10),0)</f>
        <v>0</v>
      </c>
      <c r="R161" s="87">
        <f>IF(Επιχειρήσεις!K165=1,(K161*$R$10),0)</f>
        <v>0</v>
      </c>
      <c r="S161" s="89">
        <f t="shared" si="118"/>
        <v>0</v>
      </c>
      <c r="T161" s="144">
        <f t="shared" si="107"/>
        <v>0</v>
      </c>
      <c r="V161" s="145">
        <f t="shared" si="108"/>
        <v>0</v>
      </c>
      <c r="W161" s="28"/>
      <c r="X161" s="180">
        <f t="shared" si="119"/>
        <v>0</v>
      </c>
      <c r="Z161" s="165">
        <f>IF(Επιχειρήσεις!$M165=1,1,0)</f>
        <v>0</v>
      </c>
      <c r="AA161" s="91">
        <f t="shared" si="109"/>
        <v>0</v>
      </c>
      <c r="AB161" s="92">
        <f>IF(Επιχειρήσεις!$N165=1,1,0)</f>
        <v>0</v>
      </c>
      <c r="AC161" s="91">
        <f t="shared" si="110"/>
        <v>0</v>
      </c>
      <c r="AD161" s="92">
        <f>IF(Επιχειρήσεις!$O165=1,1,0)</f>
        <v>0</v>
      </c>
      <c r="AE161" s="91">
        <f t="shared" si="111"/>
        <v>0</v>
      </c>
      <c r="AF161" s="92">
        <f>IF(Επιχειρήσεις!$P165=1,1,0)</f>
        <v>0</v>
      </c>
      <c r="AG161" s="91">
        <f t="shared" si="112"/>
        <v>0</v>
      </c>
      <c r="AH161" s="93">
        <f>IF(Επιχειρήσεις!$Q165=1,1,0)</f>
        <v>0</v>
      </c>
      <c r="AI161" s="91">
        <f t="shared" si="113"/>
        <v>0</v>
      </c>
      <c r="AJ161" s="92">
        <f>IF(Επιχειρήσεις!$R165=1,1,0)</f>
        <v>0</v>
      </c>
      <c r="AK161" s="91">
        <f t="shared" si="114"/>
        <v>0</v>
      </c>
      <c r="AL161" s="90">
        <f>IF(Επιχειρήσεις!$M165=1,1,0)</f>
        <v>0</v>
      </c>
      <c r="AM161" s="91">
        <f t="shared" si="115"/>
        <v>0</v>
      </c>
      <c r="AN161" s="28"/>
      <c r="AO161" s="94">
        <f t="shared" si="116"/>
        <v>0</v>
      </c>
      <c r="AP161" s="166">
        <f t="shared" si="120"/>
        <v>0</v>
      </c>
      <c r="AS161" s="190">
        <f>+Επιχειρήσεις!U165</f>
        <v>0</v>
      </c>
      <c r="AT161" s="96">
        <f>+Επιχειρήσεις!V165</f>
        <v>0</v>
      </c>
      <c r="AU161" s="96">
        <f>+Επιχειρήσεις!W165</f>
        <v>0</v>
      </c>
      <c r="AV161" s="96">
        <f t="shared" si="102"/>
        <v>0</v>
      </c>
      <c r="AW161" s="96">
        <f t="shared" si="102"/>
        <v>0</v>
      </c>
      <c r="AX161" s="96">
        <f t="shared" si="102"/>
        <v>0</v>
      </c>
      <c r="AY161" s="96">
        <f>+AV161*Επιχειρήσεις!X165</f>
        <v>0</v>
      </c>
      <c r="AZ161" s="95">
        <f t="shared" si="121"/>
        <v>0</v>
      </c>
      <c r="BA161" s="191">
        <f t="shared" si="117"/>
        <v>0</v>
      </c>
      <c r="BD161" s="227">
        <f t="shared" si="122"/>
        <v>0</v>
      </c>
      <c r="BE161" s="144">
        <f>+ΥΠΟΛΟΓΙΣΜΟΙ!AP161</f>
        <v>0</v>
      </c>
      <c r="BF161" s="144">
        <f t="shared" si="123"/>
        <v>0</v>
      </c>
      <c r="BG161" s="144">
        <f t="shared" si="124"/>
        <v>0</v>
      </c>
      <c r="BH161" s="216">
        <f t="shared" si="125"/>
        <v>0</v>
      </c>
      <c r="BJ161" s="215">
        <f t="shared" si="126"/>
        <v>0</v>
      </c>
      <c r="BK161" s="144">
        <f t="shared" si="127"/>
        <v>0</v>
      </c>
      <c r="BL161" s="144">
        <f t="shared" si="128"/>
        <v>0</v>
      </c>
      <c r="BM161" s="217">
        <f t="shared" si="129"/>
        <v>0</v>
      </c>
      <c r="BN161" s="144">
        <f t="shared" si="130"/>
        <v>0</v>
      </c>
      <c r="BO161" s="217">
        <f t="shared" si="131"/>
        <v>0</v>
      </c>
      <c r="BP161" s="216">
        <f t="shared" si="132"/>
        <v>0</v>
      </c>
      <c r="BR161" s="215">
        <f t="shared" si="133"/>
        <v>0</v>
      </c>
      <c r="BS161" s="216">
        <f t="shared" si="134"/>
        <v>0</v>
      </c>
      <c r="BU161" s="222">
        <f t="shared" si="135"/>
        <v>0</v>
      </c>
      <c r="BV161" s="228">
        <f t="shared" si="136"/>
        <v>0</v>
      </c>
    </row>
    <row r="162" spans="1:74" x14ac:dyDescent="0.25">
      <c r="A162" s="77">
        <v>151</v>
      </c>
      <c r="B162" s="78" t="str">
        <f>+Επιχειρήσεις!B166</f>
        <v>Α</v>
      </c>
      <c r="C162" s="79"/>
      <c r="D162" s="80" t="str">
        <f>+Επιχειρήσεις!D166</f>
        <v>ΕΠΑΓΓΕΛΜΑΤΙΑΣ</v>
      </c>
      <c r="F162" s="81">
        <f>+Επιχειρήσεις!F166</f>
        <v>0</v>
      </c>
      <c r="H162" s="82">
        <f>IF(Επιχειρήσεις!H166&gt;1,1,0)</f>
        <v>0</v>
      </c>
      <c r="J162" s="143">
        <f>+Επιχειρήσεις!H166</f>
        <v>0</v>
      </c>
      <c r="K162" s="83">
        <f t="shared" si="103"/>
        <v>0</v>
      </c>
      <c r="L162" s="84">
        <f t="shared" si="104"/>
        <v>0</v>
      </c>
      <c r="N162" s="97">
        <f>+Επιχειρήσεις!I166</f>
        <v>0</v>
      </c>
      <c r="O162" s="86">
        <f t="shared" si="105"/>
        <v>0</v>
      </c>
      <c r="P162" s="87">
        <f t="shared" si="106"/>
        <v>0</v>
      </c>
      <c r="Q162" s="88">
        <f>IF(Επιχειρήσεις!J166=1,(K162*$Q$10),0)</f>
        <v>0</v>
      </c>
      <c r="R162" s="87">
        <f>IF(Επιχειρήσεις!K166=1,(K162*$R$10),0)</f>
        <v>0</v>
      </c>
      <c r="S162" s="89">
        <f t="shared" si="118"/>
        <v>0</v>
      </c>
      <c r="T162" s="144">
        <f t="shared" si="107"/>
        <v>0</v>
      </c>
      <c r="V162" s="145">
        <f t="shared" si="108"/>
        <v>0</v>
      </c>
      <c r="W162" s="28"/>
      <c r="X162" s="180">
        <f t="shared" si="119"/>
        <v>0</v>
      </c>
      <c r="Z162" s="165">
        <f>IF(Επιχειρήσεις!$M166=1,1,0)</f>
        <v>0</v>
      </c>
      <c r="AA162" s="91">
        <f t="shared" si="109"/>
        <v>0</v>
      </c>
      <c r="AB162" s="92">
        <f>IF(Επιχειρήσεις!$N166=1,1,0)</f>
        <v>0</v>
      </c>
      <c r="AC162" s="91">
        <f t="shared" si="110"/>
        <v>0</v>
      </c>
      <c r="AD162" s="92">
        <f>IF(Επιχειρήσεις!$O166=1,1,0)</f>
        <v>0</v>
      </c>
      <c r="AE162" s="91">
        <f t="shared" si="111"/>
        <v>0</v>
      </c>
      <c r="AF162" s="92">
        <f>IF(Επιχειρήσεις!$P166=1,1,0)</f>
        <v>0</v>
      </c>
      <c r="AG162" s="91">
        <f t="shared" si="112"/>
        <v>0</v>
      </c>
      <c r="AH162" s="93">
        <f>IF(Επιχειρήσεις!$Q166=1,1,0)</f>
        <v>0</v>
      </c>
      <c r="AI162" s="91">
        <f t="shared" si="113"/>
        <v>0</v>
      </c>
      <c r="AJ162" s="92">
        <f>IF(Επιχειρήσεις!$R166=1,1,0)</f>
        <v>0</v>
      </c>
      <c r="AK162" s="91">
        <f t="shared" si="114"/>
        <v>0</v>
      </c>
      <c r="AL162" s="90">
        <f>IF(Επιχειρήσεις!$M166=1,1,0)</f>
        <v>0</v>
      </c>
      <c r="AM162" s="91">
        <f t="shared" si="115"/>
        <v>0</v>
      </c>
      <c r="AN162" s="28"/>
      <c r="AO162" s="94">
        <f t="shared" si="116"/>
        <v>0</v>
      </c>
      <c r="AP162" s="166">
        <f t="shared" si="120"/>
        <v>0</v>
      </c>
      <c r="AS162" s="190">
        <f>+Επιχειρήσεις!U166</f>
        <v>0</v>
      </c>
      <c r="AT162" s="96">
        <f>+Επιχειρήσεις!V166</f>
        <v>0</v>
      </c>
      <c r="AU162" s="96">
        <f>+Επιχειρήσεις!W166</f>
        <v>0</v>
      </c>
      <c r="AV162" s="96">
        <f t="shared" si="102"/>
        <v>0</v>
      </c>
      <c r="AW162" s="96">
        <f t="shared" si="102"/>
        <v>0</v>
      </c>
      <c r="AX162" s="96">
        <f t="shared" si="102"/>
        <v>0</v>
      </c>
      <c r="AY162" s="96">
        <f>+AV162*Επιχειρήσεις!X166</f>
        <v>0</v>
      </c>
      <c r="AZ162" s="95">
        <f t="shared" si="121"/>
        <v>0</v>
      </c>
      <c r="BA162" s="191">
        <f t="shared" si="117"/>
        <v>0</v>
      </c>
      <c r="BD162" s="227">
        <f t="shared" si="122"/>
        <v>0</v>
      </c>
      <c r="BE162" s="144">
        <f>+ΥΠΟΛΟΓΙΣΜΟΙ!AP162</f>
        <v>0</v>
      </c>
      <c r="BF162" s="144">
        <f t="shared" si="123"/>
        <v>0</v>
      </c>
      <c r="BG162" s="144">
        <f t="shared" si="124"/>
        <v>0</v>
      </c>
      <c r="BH162" s="216">
        <f t="shared" si="125"/>
        <v>0</v>
      </c>
      <c r="BJ162" s="215">
        <f t="shared" si="126"/>
        <v>0</v>
      </c>
      <c r="BK162" s="144">
        <f t="shared" si="127"/>
        <v>0</v>
      </c>
      <c r="BL162" s="144">
        <f t="shared" si="128"/>
        <v>0</v>
      </c>
      <c r="BM162" s="217">
        <f t="shared" si="129"/>
        <v>0</v>
      </c>
      <c r="BN162" s="144">
        <f t="shared" si="130"/>
        <v>0</v>
      </c>
      <c r="BO162" s="217">
        <f t="shared" si="131"/>
        <v>0</v>
      </c>
      <c r="BP162" s="216">
        <f t="shared" si="132"/>
        <v>0</v>
      </c>
      <c r="BR162" s="215">
        <f t="shared" si="133"/>
        <v>0</v>
      </c>
      <c r="BS162" s="216">
        <f t="shared" si="134"/>
        <v>0</v>
      </c>
      <c r="BU162" s="222">
        <f t="shared" si="135"/>
        <v>0</v>
      </c>
      <c r="BV162" s="228">
        <f t="shared" si="136"/>
        <v>0</v>
      </c>
    </row>
    <row r="163" spans="1:74" x14ac:dyDescent="0.25">
      <c r="A163" s="77">
        <v>152</v>
      </c>
      <c r="B163" s="78" t="str">
        <f>+Επιχειρήσεις!B167</f>
        <v>Α</v>
      </c>
      <c r="C163" s="79"/>
      <c r="D163" s="80" t="str">
        <f>+Επιχειρήσεις!D167</f>
        <v>ΕΠΑΓΓΕΛΜΑΤΙΑΣ</v>
      </c>
      <c r="F163" s="81">
        <f>+Επιχειρήσεις!F167</f>
        <v>0</v>
      </c>
      <c r="H163" s="82">
        <f>IF(Επιχειρήσεις!H167&gt;1,1,0)</f>
        <v>0</v>
      </c>
      <c r="J163" s="143">
        <f>+Επιχειρήσεις!H167</f>
        <v>0</v>
      </c>
      <c r="K163" s="83">
        <f t="shared" si="103"/>
        <v>0</v>
      </c>
      <c r="L163" s="84">
        <f t="shared" si="104"/>
        <v>0</v>
      </c>
      <c r="N163" s="97">
        <f>+Επιχειρήσεις!I167</f>
        <v>0</v>
      </c>
      <c r="O163" s="86">
        <f t="shared" si="105"/>
        <v>0</v>
      </c>
      <c r="P163" s="87">
        <f t="shared" si="106"/>
        <v>0</v>
      </c>
      <c r="Q163" s="88">
        <f>IF(Επιχειρήσεις!J167=1,(K163*$Q$10),0)</f>
        <v>0</v>
      </c>
      <c r="R163" s="87">
        <f>IF(Επιχειρήσεις!K167=1,(K163*$R$10),0)</f>
        <v>0</v>
      </c>
      <c r="S163" s="89">
        <f t="shared" si="118"/>
        <v>0</v>
      </c>
      <c r="T163" s="144">
        <f t="shared" si="107"/>
        <v>0</v>
      </c>
      <c r="V163" s="145">
        <f t="shared" si="108"/>
        <v>0</v>
      </c>
      <c r="W163" s="28"/>
      <c r="X163" s="180">
        <f t="shared" si="119"/>
        <v>0</v>
      </c>
      <c r="Z163" s="165">
        <f>IF(Επιχειρήσεις!$M167=1,1,0)</f>
        <v>0</v>
      </c>
      <c r="AA163" s="91">
        <f t="shared" si="109"/>
        <v>0</v>
      </c>
      <c r="AB163" s="92">
        <f>IF(Επιχειρήσεις!$N167=1,1,0)</f>
        <v>0</v>
      </c>
      <c r="AC163" s="91">
        <f t="shared" si="110"/>
        <v>0</v>
      </c>
      <c r="AD163" s="92">
        <f>IF(Επιχειρήσεις!$O167=1,1,0)</f>
        <v>0</v>
      </c>
      <c r="AE163" s="91">
        <f t="shared" si="111"/>
        <v>0</v>
      </c>
      <c r="AF163" s="92">
        <f>IF(Επιχειρήσεις!$P167=1,1,0)</f>
        <v>0</v>
      </c>
      <c r="AG163" s="91">
        <f t="shared" si="112"/>
        <v>0</v>
      </c>
      <c r="AH163" s="93">
        <f>IF(Επιχειρήσεις!$Q167=1,1,0)</f>
        <v>0</v>
      </c>
      <c r="AI163" s="91">
        <f t="shared" si="113"/>
        <v>0</v>
      </c>
      <c r="AJ163" s="92">
        <f>IF(Επιχειρήσεις!$R167=1,1,0)</f>
        <v>0</v>
      </c>
      <c r="AK163" s="91">
        <f t="shared" si="114"/>
        <v>0</v>
      </c>
      <c r="AL163" s="90">
        <f>IF(Επιχειρήσεις!$M167=1,1,0)</f>
        <v>0</v>
      </c>
      <c r="AM163" s="91">
        <f t="shared" si="115"/>
        <v>0</v>
      </c>
      <c r="AN163" s="28"/>
      <c r="AO163" s="94">
        <f t="shared" si="116"/>
        <v>0</v>
      </c>
      <c r="AP163" s="166">
        <f t="shared" si="120"/>
        <v>0</v>
      </c>
      <c r="AS163" s="190">
        <f>+Επιχειρήσεις!U167</f>
        <v>0</v>
      </c>
      <c r="AT163" s="96">
        <f>+Επιχειρήσεις!V167</f>
        <v>0</v>
      </c>
      <c r="AU163" s="96">
        <f>+Επιχειρήσεις!W167</f>
        <v>0</v>
      </c>
      <c r="AV163" s="96">
        <f t="shared" si="102"/>
        <v>0</v>
      </c>
      <c r="AW163" s="96">
        <f t="shared" si="102"/>
        <v>0</v>
      </c>
      <c r="AX163" s="96">
        <f t="shared" si="102"/>
        <v>0</v>
      </c>
      <c r="AY163" s="96">
        <f>+AV163*Επιχειρήσεις!X167</f>
        <v>0</v>
      </c>
      <c r="AZ163" s="95">
        <f t="shared" si="121"/>
        <v>0</v>
      </c>
      <c r="BA163" s="191">
        <f t="shared" si="117"/>
        <v>0</v>
      </c>
      <c r="BD163" s="227">
        <f t="shared" si="122"/>
        <v>0</v>
      </c>
      <c r="BE163" s="144">
        <f>+ΥΠΟΛΟΓΙΣΜΟΙ!AP163</f>
        <v>0</v>
      </c>
      <c r="BF163" s="144">
        <f t="shared" si="123"/>
        <v>0</v>
      </c>
      <c r="BG163" s="144">
        <f t="shared" si="124"/>
        <v>0</v>
      </c>
      <c r="BH163" s="216">
        <f t="shared" si="125"/>
        <v>0</v>
      </c>
      <c r="BJ163" s="215">
        <f t="shared" si="126"/>
        <v>0</v>
      </c>
      <c r="BK163" s="144">
        <f t="shared" si="127"/>
        <v>0</v>
      </c>
      <c r="BL163" s="144">
        <f t="shared" si="128"/>
        <v>0</v>
      </c>
      <c r="BM163" s="217">
        <f t="shared" si="129"/>
        <v>0</v>
      </c>
      <c r="BN163" s="144">
        <f t="shared" si="130"/>
        <v>0</v>
      </c>
      <c r="BO163" s="217">
        <f t="shared" si="131"/>
        <v>0</v>
      </c>
      <c r="BP163" s="216">
        <f t="shared" si="132"/>
        <v>0</v>
      </c>
      <c r="BR163" s="215">
        <f t="shared" si="133"/>
        <v>0</v>
      </c>
      <c r="BS163" s="216">
        <f t="shared" si="134"/>
        <v>0</v>
      </c>
      <c r="BU163" s="222">
        <f t="shared" si="135"/>
        <v>0</v>
      </c>
      <c r="BV163" s="228">
        <f t="shared" si="136"/>
        <v>0</v>
      </c>
    </row>
    <row r="164" spans="1:74" x14ac:dyDescent="0.25">
      <c r="A164" s="77">
        <v>153</v>
      </c>
      <c r="B164" s="78" t="str">
        <f>+Επιχειρήσεις!B168</f>
        <v>Α</v>
      </c>
      <c r="C164" s="79"/>
      <c r="D164" s="80" t="str">
        <f>+Επιχειρήσεις!D168</f>
        <v>ΕΠΑΓΓΕΛΜΑΤΙΑΣ</v>
      </c>
      <c r="F164" s="81">
        <f>+Επιχειρήσεις!F168</f>
        <v>0</v>
      </c>
      <c r="H164" s="82">
        <f>IF(Επιχειρήσεις!H168&gt;1,1,0)</f>
        <v>0</v>
      </c>
      <c r="J164" s="143">
        <f>+Επιχειρήσεις!H168</f>
        <v>0</v>
      </c>
      <c r="K164" s="83">
        <f t="shared" si="103"/>
        <v>0</v>
      </c>
      <c r="L164" s="84">
        <f t="shared" si="104"/>
        <v>0</v>
      </c>
      <c r="N164" s="97">
        <f>+Επιχειρήσεις!I168</f>
        <v>0</v>
      </c>
      <c r="O164" s="86">
        <f t="shared" si="105"/>
        <v>0</v>
      </c>
      <c r="P164" s="87">
        <f t="shared" si="106"/>
        <v>0</v>
      </c>
      <c r="Q164" s="88">
        <f>IF(Επιχειρήσεις!J168=1,(K164*$Q$10),0)</f>
        <v>0</v>
      </c>
      <c r="R164" s="87">
        <f>IF(Επιχειρήσεις!K168=1,(K164*$R$10),0)</f>
        <v>0</v>
      </c>
      <c r="S164" s="89">
        <f t="shared" si="118"/>
        <v>0</v>
      </c>
      <c r="T164" s="144">
        <f t="shared" si="107"/>
        <v>0</v>
      </c>
      <c r="V164" s="145">
        <f t="shared" si="108"/>
        <v>0</v>
      </c>
      <c r="W164" s="28"/>
      <c r="X164" s="180">
        <f t="shared" si="119"/>
        <v>0</v>
      </c>
      <c r="Z164" s="165">
        <f>IF(Επιχειρήσεις!$M168=1,1,0)</f>
        <v>0</v>
      </c>
      <c r="AA164" s="91">
        <f t="shared" si="109"/>
        <v>0</v>
      </c>
      <c r="AB164" s="92">
        <f>IF(Επιχειρήσεις!$N168=1,1,0)</f>
        <v>0</v>
      </c>
      <c r="AC164" s="91">
        <f t="shared" si="110"/>
        <v>0</v>
      </c>
      <c r="AD164" s="92">
        <f>IF(Επιχειρήσεις!$O168=1,1,0)</f>
        <v>0</v>
      </c>
      <c r="AE164" s="91">
        <f t="shared" si="111"/>
        <v>0</v>
      </c>
      <c r="AF164" s="92">
        <f>IF(Επιχειρήσεις!$P168=1,1,0)</f>
        <v>0</v>
      </c>
      <c r="AG164" s="91">
        <f t="shared" si="112"/>
        <v>0</v>
      </c>
      <c r="AH164" s="93">
        <f>IF(Επιχειρήσεις!$Q168=1,1,0)</f>
        <v>0</v>
      </c>
      <c r="AI164" s="91">
        <f t="shared" si="113"/>
        <v>0</v>
      </c>
      <c r="AJ164" s="92">
        <f>IF(Επιχειρήσεις!$R168=1,1,0)</f>
        <v>0</v>
      </c>
      <c r="AK164" s="91">
        <f t="shared" si="114"/>
        <v>0</v>
      </c>
      <c r="AL164" s="90">
        <f>IF(Επιχειρήσεις!$M168=1,1,0)</f>
        <v>0</v>
      </c>
      <c r="AM164" s="91">
        <f t="shared" si="115"/>
        <v>0</v>
      </c>
      <c r="AN164" s="28"/>
      <c r="AO164" s="94">
        <f t="shared" si="116"/>
        <v>0</v>
      </c>
      <c r="AP164" s="166">
        <f t="shared" si="120"/>
        <v>0</v>
      </c>
      <c r="AS164" s="190">
        <f>+Επιχειρήσεις!U168</f>
        <v>0</v>
      </c>
      <c r="AT164" s="96">
        <f>+Επιχειρήσεις!V168</f>
        <v>0</v>
      </c>
      <c r="AU164" s="96">
        <f>+Επιχειρήσεις!W168</f>
        <v>0</v>
      </c>
      <c r="AV164" s="96">
        <f t="shared" si="102"/>
        <v>0</v>
      </c>
      <c r="AW164" s="96">
        <f t="shared" si="102"/>
        <v>0</v>
      </c>
      <c r="AX164" s="96">
        <f t="shared" si="102"/>
        <v>0</v>
      </c>
      <c r="AY164" s="96">
        <f>+AV164*Επιχειρήσεις!X168</f>
        <v>0</v>
      </c>
      <c r="AZ164" s="95">
        <f t="shared" si="121"/>
        <v>0</v>
      </c>
      <c r="BA164" s="191">
        <f t="shared" si="117"/>
        <v>0</v>
      </c>
      <c r="BD164" s="227">
        <f t="shared" si="122"/>
        <v>0</v>
      </c>
      <c r="BE164" s="144">
        <f>+ΥΠΟΛΟΓΙΣΜΟΙ!AP164</f>
        <v>0</v>
      </c>
      <c r="BF164" s="144">
        <f t="shared" si="123"/>
        <v>0</v>
      </c>
      <c r="BG164" s="144">
        <f t="shared" si="124"/>
        <v>0</v>
      </c>
      <c r="BH164" s="216">
        <f t="shared" si="125"/>
        <v>0</v>
      </c>
      <c r="BJ164" s="215">
        <f t="shared" si="126"/>
        <v>0</v>
      </c>
      <c r="BK164" s="144">
        <f t="shared" si="127"/>
        <v>0</v>
      </c>
      <c r="BL164" s="144">
        <f t="shared" si="128"/>
        <v>0</v>
      </c>
      <c r="BM164" s="217">
        <f t="shared" si="129"/>
        <v>0</v>
      </c>
      <c r="BN164" s="144">
        <f t="shared" si="130"/>
        <v>0</v>
      </c>
      <c r="BO164" s="217">
        <f t="shared" si="131"/>
        <v>0</v>
      </c>
      <c r="BP164" s="216">
        <f t="shared" si="132"/>
        <v>0</v>
      </c>
      <c r="BR164" s="215">
        <f t="shared" si="133"/>
        <v>0</v>
      </c>
      <c r="BS164" s="216">
        <f t="shared" si="134"/>
        <v>0</v>
      </c>
      <c r="BU164" s="222">
        <f t="shared" si="135"/>
        <v>0</v>
      </c>
      <c r="BV164" s="228">
        <f t="shared" si="136"/>
        <v>0</v>
      </c>
    </row>
    <row r="165" spans="1:74" x14ac:dyDescent="0.25">
      <c r="A165" s="77">
        <v>154</v>
      </c>
      <c r="B165" s="78" t="str">
        <f>+Επιχειρήσεις!B169</f>
        <v>Α</v>
      </c>
      <c r="C165" s="79"/>
      <c r="D165" s="80" t="str">
        <f>+Επιχειρήσεις!D169</f>
        <v>ΕΠΑΓΓΕΛΜΑΤΙΑΣ</v>
      </c>
      <c r="F165" s="81">
        <f>+Επιχειρήσεις!F169</f>
        <v>0</v>
      </c>
      <c r="H165" s="82">
        <f>IF(Επιχειρήσεις!H169&gt;1,1,0)</f>
        <v>0</v>
      </c>
      <c r="J165" s="143">
        <f>+Επιχειρήσεις!H169</f>
        <v>0</v>
      </c>
      <c r="K165" s="83">
        <f t="shared" si="103"/>
        <v>0</v>
      </c>
      <c r="L165" s="84">
        <f t="shared" si="104"/>
        <v>0</v>
      </c>
      <c r="N165" s="97">
        <f>+Επιχειρήσεις!I169</f>
        <v>0</v>
      </c>
      <c r="O165" s="86">
        <f t="shared" si="105"/>
        <v>0</v>
      </c>
      <c r="P165" s="87">
        <f t="shared" si="106"/>
        <v>0</v>
      </c>
      <c r="Q165" s="88">
        <f>IF(Επιχειρήσεις!J169=1,(K165*$Q$10),0)</f>
        <v>0</v>
      </c>
      <c r="R165" s="87">
        <f>IF(Επιχειρήσεις!K169=1,(K165*$R$10),0)</f>
        <v>0</v>
      </c>
      <c r="S165" s="89">
        <f t="shared" si="118"/>
        <v>0</v>
      </c>
      <c r="T165" s="144">
        <f t="shared" si="107"/>
        <v>0</v>
      </c>
      <c r="V165" s="145">
        <f t="shared" si="108"/>
        <v>0</v>
      </c>
      <c r="W165" s="28"/>
      <c r="X165" s="180">
        <f t="shared" si="119"/>
        <v>0</v>
      </c>
      <c r="Z165" s="165">
        <f>IF(Επιχειρήσεις!$M169=1,1,0)</f>
        <v>0</v>
      </c>
      <c r="AA165" s="91">
        <f t="shared" si="109"/>
        <v>0</v>
      </c>
      <c r="AB165" s="92">
        <f>IF(Επιχειρήσεις!$N169=1,1,0)</f>
        <v>0</v>
      </c>
      <c r="AC165" s="91">
        <f t="shared" si="110"/>
        <v>0</v>
      </c>
      <c r="AD165" s="92">
        <f>IF(Επιχειρήσεις!$O169=1,1,0)</f>
        <v>0</v>
      </c>
      <c r="AE165" s="91">
        <f t="shared" si="111"/>
        <v>0</v>
      </c>
      <c r="AF165" s="92">
        <f>IF(Επιχειρήσεις!$P169=1,1,0)</f>
        <v>0</v>
      </c>
      <c r="AG165" s="91">
        <f t="shared" si="112"/>
        <v>0</v>
      </c>
      <c r="AH165" s="93">
        <f>IF(Επιχειρήσεις!$Q169=1,1,0)</f>
        <v>0</v>
      </c>
      <c r="AI165" s="91">
        <f t="shared" si="113"/>
        <v>0</v>
      </c>
      <c r="AJ165" s="92">
        <f>IF(Επιχειρήσεις!$R169=1,1,0)</f>
        <v>0</v>
      </c>
      <c r="AK165" s="91">
        <f t="shared" si="114"/>
        <v>0</v>
      </c>
      <c r="AL165" s="90">
        <f>IF(Επιχειρήσεις!$M169=1,1,0)</f>
        <v>0</v>
      </c>
      <c r="AM165" s="91">
        <f t="shared" si="115"/>
        <v>0</v>
      </c>
      <c r="AN165" s="28"/>
      <c r="AO165" s="94">
        <f t="shared" si="116"/>
        <v>0</v>
      </c>
      <c r="AP165" s="166">
        <f t="shared" si="120"/>
        <v>0</v>
      </c>
      <c r="AS165" s="190">
        <f>+Επιχειρήσεις!U169</f>
        <v>0</v>
      </c>
      <c r="AT165" s="96">
        <f>+Επιχειρήσεις!V169</f>
        <v>0</v>
      </c>
      <c r="AU165" s="96">
        <f>+Επιχειρήσεις!W169</f>
        <v>0</v>
      </c>
      <c r="AV165" s="96">
        <f t="shared" si="102"/>
        <v>0</v>
      </c>
      <c r="AW165" s="96">
        <f t="shared" si="102"/>
        <v>0</v>
      </c>
      <c r="AX165" s="96">
        <f t="shared" si="102"/>
        <v>0</v>
      </c>
      <c r="AY165" s="96">
        <f>+AV165*Επιχειρήσεις!X169</f>
        <v>0</v>
      </c>
      <c r="AZ165" s="95">
        <f t="shared" si="121"/>
        <v>0</v>
      </c>
      <c r="BA165" s="191">
        <f t="shared" si="117"/>
        <v>0</v>
      </c>
      <c r="BD165" s="227">
        <f t="shared" si="122"/>
        <v>0</v>
      </c>
      <c r="BE165" s="144">
        <f>+ΥΠΟΛΟΓΙΣΜΟΙ!AP165</f>
        <v>0</v>
      </c>
      <c r="BF165" s="144">
        <f t="shared" si="123"/>
        <v>0</v>
      </c>
      <c r="BG165" s="144">
        <f t="shared" si="124"/>
        <v>0</v>
      </c>
      <c r="BH165" s="216">
        <f t="shared" si="125"/>
        <v>0</v>
      </c>
      <c r="BJ165" s="215">
        <f t="shared" si="126"/>
        <v>0</v>
      </c>
      <c r="BK165" s="144">
        <f t="shared" si="127"/>
        <v>0</v>
      </c>
      <c r="BL165" s="144">
        <f t="shared" si="128"/>
        <v>0</v>
      </c>
      <c r="BM165" s="217">
        <f t="shared" si="129"/>
        <v>0</v>
      </c>
      <c r="BN165" s="144">
        <f t="shared" si="130"/>
        <v>0</v>
      </c>
      <c r="BO165" s="217">
        <f t="shared" si="131"/>
        <v>0</v>
      </c>
      <c r="BP165" s="216">
        <f t="shared" si="132"/>
        <v>0</v>
      </c>
      <c r="BR165" s="215">
        <f t="shared" si="133"/>
        <v>0</v>
      </c>
      <c r="BS165" s="216">
        <f t="shared" si="134"/>
        <v>0</v>
      </c>
      <c r="BU165" s="222">
        <f t="shared" si="135"/>
        <v>0</v>
      </c>
      <c r="BV165" s="228">
        <f t="shared" si="136"/>
        <v>0</v>
      </c>
    </row>
    <row r="166" spans="1:74" x14ac:dyDescent="0.25">
      <c r="A166" s="77">
        <v>155</v>
      </c>
      <c r="B166" s="78" t="str">
        <f>+Επιχειρήσεις!B170</f>
        <v>Α</v>
      </c>
      <c r="C166" s="79"/>
      <c r="D166" s="80" t="str">
        <f>+Επιχειρήσεις!D170</f>
        <v>ΕΠΑΓΓΕΛΜΑΤΙΑΣ</v>
      </c>
      <c r="F166" s="81">
        <f>+Επιχειρήσεις!F170</f>
        <v>0</v>
      </c>
      <c r="H166" s="82">
        <f>IF(Επιχειρήσεις!H170&gt;1,1,0)</f>
        <v>0</v>
      </c>
      <c r="J166" s="143">
        <f>+Επιχειρήσεις!H170</f>
        <v>0</v>
      </c>
      <c r="K166" s="83">
        <f t="shared" si="103"/>
        <v>0</v>
      </c>
      <c r="L166" s="84">
        <f t="shared" si="104"/>
        <v>0</v>
      </c>
      <c r="N166" s="97">
        <f>+Επιχειρήσεις!I170</f>
        <v>0</v>
      </c>
      <c r="O166" s="86">
        <f t="shared" si="105"/>
        <v>0</v>
      </c>
      <c r="P166" s="87">
        <f t="shared" si="106"/>
        <v>0</v>
      </c>
      <c r="Q166" s="88">
        <f>IF(Επιχειρήσεις!J170=1,(K166*$Q$10),0)</f>
        <v>0</v>
      </c>
      <c r="R166" s="87">
        <f>IF(Επιχειρήσεις!K170=1,(K166*$R$10),0)</f>
        <v>0</v>
      </c>
      <c r="S166" s="89">
        <f t="shared" si="118"/>
        <v>0</v>
      </c>
      <c r="T166" s="144">
        <f t="shared" si="107"/>
        <v>0</v>
      </c>
      <c r="V166" s="145">
        <f t="shared" si="108"/>
        <v>0</v>
      </c>
      <c r="W166" s="28"/>
      <c r="X166" s="180">
        <f t="shared" si="119"/>
        <v>0</v>
      </c>
      <c r="Z166" s="165">
        <f>IF(Επιχειρήσεις!$M170=1,1,0)</f>
        <v>0</v>
      </c>
      <c r="AA166" s="91">
        <f t="shared" si="109"/>
        <v>0</v>
      </c>
      <c r="AB166" s="92">
        <f>IF(Επιχειρήσεις!$N170=1,1,0)</f>
        <v>0</v>
      </c>
      <c r="AC166" s="91">
        <f t="shared" si="110"/>
        <v>0</v>
      </c>
      <c r="AD166" s="92">
        <f>IF(Επιχειρήσεις!$O170=1,1,0)</f>
        <v>0</v>
      </c>
      <c r="AE166" s="91">
        <f t="shared" si="111"/>
        <v>0</v>
      </c>
      <c r="AF166" s="92">
        <f>IF(Επιχειρήσεις!$P170=1,1,0)</f>
        <v>0</v>
      </c>
      <c r="AG166" s="91">
        <f t="shared" si="112"/>
        <v>0</v>
      </c>
      <c r="AH166" s="93">
        <f>IF(Επιχειρήσεις!$Q170=1,1,0)</f>
        <v>0</v>
      </c>
      <c r="AI166" s="91">
        <f t="shared" si="113"/>
        <v>0</v>
      </c>
      <c r="AJ166" s="92">
        <f>IF(Επιχειρήσεις!$R170=1,1,0)</f>
        <v>0</v>
      </c>
      <c r="AK166" s="91">
        <f t="shared" si="114"/>
        <v>0</v>
      </c>
      <c r="AL166" s="90">
        <f>IF(Επιχειρήσεις!$M170=1,1,0)</f>
        <v>0</v>
      </c>
      <c r="AM166" s="91">
        <f t="shared" si="115"/>
        <v>0</v>
      </c>
      <c r="AN166" s="28"/>
      <c r="AO166" s="94">
        <f t="shared" si="116"/>
        <v>0</v>
      </c>
      <c r="AP166" s="166">
        <f t="shared" si="120"/>
        <v>0</v>
      </c>
      <c r="AS166" s="190">
        <f>+Επιχειρήσεις!U170</f>
        <v>0</v>
      </c>
      <c r="AT166" s="96">
        <f>+Επιχειρήσεις!V170</f>
        <v>0</v>
      </c>
      <c r="AU166" s="96">
        <f>+Επιχειρήσεις!W170</f>
        <v>0</v>
      </c>
      <c r="AV166" s="96">
        <f t="shared" si="102"/>
        <v>0</v>
      </c>
      <c r="AW166" s="96">
        <f t="shared" si="102"/>
        <v>0</v>
      </c>
      <c r="AX166" s="96">
        <f t="shared" si="102"/>
        <v>0</v>
      </c>
      <c r="AY166" s="96">
        <f>+AV166*Επιχειρήσεις!X170</f>
        <v>0</v>
      </c>
      <c r="AZ166" s="95">
        <f t="shared" si="121"/>
        <v>0</v>
      </c>
      <c r="BA166" s="191">
        <f t="shared" si="117"/>
        <v>0</v>
      </c>
      <c r="BD166" s="227">
        <f t="shared" si="122"/>
        <v>0</v>
      </c>
      <c r="BE166" s="144">
        <f>+ΥΠΟΛΟΓΙΣΜΟΙ!AP166</f>
        <v>0</v>
      </c>
      <c r="BF166" s="144">
        <f t="shared" si="123"/>
        <v>0</v>
      </c>
      <c r="BG166" s="144">
        <f t="shared" si="124"/>
        <v>0</v>
      </c>
      <c r="BH166" s="216">
        <f t="shared" si="125"/>
        <v>0</v>
      </c>
      <c r="BJ166" s="215">
        <f t="shared" si="126"/>
        <v>0</v>
      </c>
      <c r="BK166" s="144">
        <f t="shared" si="127"/>
        <v>0</v>
      </c>
      <c r="BL166" s="144">
        <f t="shared" si="128"/>
        <v>0</v>
      </c>
      <c r="BM166" s="217">
        <f t="shared" si="129"/>
        <v>0</v>
      </c>
      <c r="BN166" s="144">
        <f t="shared" si="130"/>
        <v>0</v>
      </c>
      <c r="BO166" s="217">
        <f t="shared" si="131"/>
        <v>0</v>
      </c>
      <c r="BP166" s="216">
        <f t="shared" si="132"/>
        <v>0</v>
      </c>
      <c r="BR166" s="215">
        <f t="shared" si="133"/>
        <v>0</v>
      </c>
      <c r="BS166" s="216">
        <f t="shared" si="134"/>
        <v>0</v>
      </c>
      <c r="BU166" s="222">
        <f t="shared" si="135"/>
        <v>0</v>
      </c>
      <c r="BV166" s="228">
        <f t="shared" si="136"/>
        <v>0</v>
      </c>
    </row>
    <row r="167" spans="1:74" x14ac:dyDescent="0.25">
      <c r="A167" s="77">
        <v>156</v>
      </c>
      <c r="B167" s="78" t="str">
        <f>+Επιχειρήσεις!B171</f>
        <v>Α</v>
      </c>
      <c r="C167" s="79"/>
      <c r="D167" s="80" t="str">
        <f>+Επιχειρήσεις!D171</f>
        <v>ΕΠΑΓΓΕΛΜΑΤΙΑΣ</v>
      </c>
      <c r="F167" s="81">
        <f>+Επιχειρήσεις!F171</f>
        <v>0</v>
      </c>
      <c r="H167" s="82">
        <f>IF(Επιχειρήσεις!H171&gt;1,1,0)</f>
        <v>0</v>
      </c>
      <c r="J167" s="143">
        <f>+Επιχειρήσεις!H171</f>
        <v>0</v>
      </c>
      <c r="K167" s="83">
        <f t="shared" si="103"/>
        <v>0</v>
      </c>
      <c r="L167" s="84">
        <f t="shared" si="104"/>
        <v>0</v>
      </c>
      <c r="N167" s="97">
        <f>+Επιχειρήσεις!I171</f>
        <v>0</v>
      </c>
      <c r="O167" s="86">
        <f t="shared" si="105"/>
        <v>0</v>
      </c>
      <c r="P167" s="87">
        <f t="shared" si="106"/>
        <v>0</v>
      </c>
      <c r="Q167" s="88">
        <f>IF(Επιχειρήσεις!J171=1,(K167*$Q$10),0)</f>
        <v>0</v>
      </c>
      <c r="R167" s="87">
        <f>IF(Επιχειρήσεις!K171=1,(K167*$R$10),0)</f>
        <v>0</v>
      </c>
      <c r="S167" s="89">
        <f t="shared" si="118"/>
        <v>0</v>
      </c>
      <c r="T167" s="144">
        <f t="shared" si="107"/>
        <v>0</v>
      </c>
      <c r="V167" s="145">
        <f t="shared" si="108"/>
        <v>0</v>
      </c>
      <c r="W167" s="28"/>
      <c r="X167" s="180">
        <f t="shared" si="119"/>
        <v>0</v>
      </c>
      <c r="Z167" s="165">
        <f>IF(Επιχειρήσεις!$M171=1,1,0)</f>
        <v>0</v>
      </c>
      <c r="AA167" s="91">
        <f t="shared" si="109"/>
        <v>0</v>
      </c>
      <c r="AB167" s="92">
        <f>IF(Επιχειρήσεις!$N171=1,1,0)</f>
        <v>0</v>
      </c>
      <c r="AC167" s="91">
        <f t="shared" si="110"/>
        <v>0</v>
      </c>
      <c r="AD167" s="92">
        <f>IF(Επιχειρήσεις!$O171=1,1,0)</f>
        <v>0</v>
      </c>
      <c r="AE167" s="91">
        <f t="shared" si="111"/>
        <v>0</v>
      </c>
      <c r="AF167" s="92">
        <f>IF(Επιχειρήσεις!$P171=1,1,0)</f>
        <v>0</v>
      </c>
      <c r="AG167" s="91">
        <f t="shared" si="112"/>
        <v>0</v>
      </c>
      <c r="AH167" s="93">
        <f>IF(Επιχειρήσεις!$Q171=1,1,0)</f>
        <v>0</v>
      </c>
      <c r="AI167" s="91">
        <f t="shared" si="113"/>
        <v>0</v>
      </c>
      <c r="AJ167" s="92">
        <f>IF(Επιχειρήσεις!$R171=1,1,0)</f>
        <v>0</v>
      </c>
      <c r="AK167" s="91">
        <f t="shared" si="114"/>
        <v>0</v>
      </c>
      <c r="AL167" s="90">
        <f>IF(Επιχειρήσεις!$M171=1,1,0)</f>
        <v>0</v>
      </c>
      <c r="AM167" s="91">
        <f t="shared" si="115"/>
        <v>0</v>
      </c>
      <c r="AN167" s="28"/>
      <c r="AO167" s="94">
        <f t="shared" si="116"/>
        <v>0</v>
      </c>
      <c r="AP167" s="166">
        <f t="shared" si="120"/>
        <v>0</v>
      </c>
      <c r="AS167" s="190">
        <f>+Επιχειρήσεις!U171</f>
        <v>0</v>
      </c>
      <c r="AT167" s="96">
        <f>+Επιχειρήσεις!V171</f>
        <v>0</v>
      </c>
      <c r="AU167" s="96">
        <f>+Επιχειρήσεις!W171</f>
        <v>0</v>
      </c>
      <c r="AV167" s="96">
        <f t="shared" si="102"/>
        <v>0</v>
      </c>
      <c r="AW167" s="96">
        <f t="shared" si="102"/>
        <v>0</v>
      </c>
      <c r="AX167" s="96">
        <f t="shared" si="102"/>
        <v>0</v>
      </c>
      <c r="AY167" s="96">
        <f>+AV167*Επιχειρήσεις!X171</f>
        <v>0</v>
      </c>
      <c r="AZ167" s="95">
        <f t="shared" si="121"/>
        <v>0</v>
      </c>
      <c r="BA167" s="191">
        <f t="shared" si="117"/>
        <v>0</v>
      </c>
      <c r="BD167" s="227">
        <f t="shared" si="122"/>
        <v>0</v>
      </c>
      <c r="BE167" s="144">
        <f>+ΥΠΟΛΟΓΙΣΜΟΙ!AP167</f>
        <v>0</v>
      </c>
      <c r="BF167" s="144">
        <f t="shared" si="123"/>
        <v>0</v>
      </c>
      <c r="BG167" s="144">
        <f t="shared" si="124"/>
        <v>0</v>
      </c>
      <c r="BH167" s="216">
        <f t="shared" si="125"/>
        <v>0</v>
      </c>
      <c r="BJ167" s="215">
        <f t="shared" si="126"/>
        <v>0</v>
      </c>
      <c r="BK167" s="144">
        <f t="shared" si="127"/>
        <v>0</v>
      </c>
      <c r="BL167" s="144">
        <f t="shared" si="128"/>
        <v>0</v>
      </c>
      <c r="BM167" s="217">
        <f t="shared" si="129"/>
        <v>0</v>
      </c>
      <c r="BN167" s="144">
        <f t="shared" si="130"/>
        <v>0</v>
      </c>
      <c r="BO167" s="217">
        <f t="shared" si="131"/>
        <v>0</v>
      </c>
      <c r="BP167" s="216">
        <f t="shared" si="132"/>
        <v>0</v>
      </c>
      <c r="BR167" s="215">
        <f t="shared" si="133"/>
        <v>0</v>
      </c>
      <c r="BS167" s="216">
        <f t="shared" si="134"/>
        <v>0</v>
      </c>
      <c r="BU167" s="222">
        <f t="shared" si="135"/>
        <v>0</v>
      </c>
      <c r="BV167" s="228">
        <f t="shared" si="136"/>
        <v>0</v>
      </c>
    </row>
    <row r="168" spans="1:74" x14ac:dyDescent="0.25">
      <c r="A168" s="77">
        <v>157</v>
      </c>
      <c r="B168" s="78" t="str">
        <f>+Επιχειρήσεις!B172</f>
        <v>Α</v>
      </c>
      <c r="C168" s="79"/>
      <c r="D168" s="80" t="str">
        <f>+Επιχειρήσεις!D172</f>
        <v>ΕΠΑΓΓΕΛΜΑΤΙΑΣ</v>
      </c>
      <c r="F168" s="81">
        <f>+Επιχειρήσεις!F172</f>
        <v>0</v>
      </c>
      <c r="H168" s="82">
        <f>IF(Επιχειρήσεις!H172&gt;1,1,0)</f>
        <v>0</v>
      </c>
      <c r="J168" s="143">
        <f>+Επιχειρήσεις!H172</f>
        <v>0</v>
      </c>
      <c r="K168" s="83">
        <f t="shared" si="103"/>
        <v>0</v>
      </c>
      <c r="L168" s="84">
        <f t="shared" si="104"/>
        <v>0</v>
      </c>
      <c r="N168" s="97">
        <f>+Επιχειρήσεις!I172</f>
        <v>0</v>
      </c>
      <c r="O168" s="86">
        <f t="shared" si="105"/>
        <v>0</v>
      </c>
      <c r="P168" s="87">
        <f t="shared" si="106"/>
        <v>0</v>
      </c>
      <c r="Q168" s="88">
        <f>IF(Επιχειρήσεις!J172=1,(K168*$Q$10),0)</f>
        <v>0</v>
      </c>
      <c r="R168" s="87">
        <f>IF(Επιχειρήσεις!K172=1,(K168*$R$10),0)</f>
        <v>0</v>
      </c>
      <c r="S168" s="89">
        <f t="shared" si="118"/>
        <v>0</v>
      </c>
      <c r="T168" s="144">
        <f t="shared" si="107"/>
        <v>0</v>
      </c>
      <c r="V168" s="145">
        <f t="shared" si="108"/>
        <v>0</v>
      </c>
      <c r="W168" s="28"/>
      <c r="X168" s="180">
        <f t="shared" si="119"/>
        <v>0</v>
      </c>
      <c r="Z168" s="165">
        <f>IF(Επιχειρήσεις!$M172=1,1,0)</f>
        <v>0</v>
      </c>
      <c r="AA168" s="91">
        <f t="shared" si="109"/>
        <v>0</v>
      </c>
      <c r="AB168" s="92">
        <f>IF(Επιχειρήσεις!$N172=1,1,0)</f>
        <v>0</v>
      </c>
      <c r="AC168" s="91">
        <f t="shared" si="110"/>
        <v>0</v>
      </c>
      <c r="AD168" s="92">
        <f>IF(Επιχειρήσεις!$O172=1,1,0)</f>
        <v>0</v>
      </c>
      <c r="AE168" s="91">
        <f t="shared" si="111"/>
        <v>0</v>
      </c>
      <c r="AF168" s="92">
        <f>IF(Επιχειρήσεις!$P172=1,1,0)</f>
        <v>0</v>
      </c>
      <c r="AG168" s="91">
        <f t="shared" si="112"/>
        <v>0</v>
      </c>
      <c r="AH168" s="93">
        <f>IF(Επιχειρήσεις!$Q172=1,1,0)</f>
        <v>0</v>
      </c>
      <c r="AI168" s="91">
        <f t="shared" si="113"/>
        <v>0</v>
      </c>
      <c r="AJ168" s="92">
        <f>IF(Επιχειρήσεις!$R172=1,1,0)</f>
        <v>0</v>
      </c>
      <c r="AK168" s="91">
        <f t="shared" si="114"/>
        <v>0</v>
      </c>
      <c r="AL168" s="90">
        <f>IF(Επιχειρήσεις!$M172=1,1,0)</f>
        <v>0</v>
      </c>
      <c r="AM168" s="91">
        <f t="shared" si="115"/>
        <v>0</v>
      </c>
      <c r="AN168" s="28"/>
      <c r="AO168" s="94">
        <f t="shared" si="116"/>
        <v>0</v>
      </c>
      <c r="AP168" s="166">
        <f t="shared" si="120"/>
        <v>0</v>
      </c>
      <c r="AS168" s="190">
        <f>+Επιχειρήσεις!U172</f>
        <v>0</v>
      </c>
      <c r="AT168" s="96">
        <f>+Επιχειρήσεις!V172</f>
        <v>0</v>
      </c>
      <c r="AU168" s="96">
        <f>+Επιχειρήσεις!W172</f>
        <v>0</v>
      </c>
      <c r="AV168" s="96">
        <f t="shared" si="102"/>
        <v>0</v>
      </c>
      <c r="AW168" s="96">
        <f t="shared" si="102"/>
        <v>0</v>
      </c>
      <c r="AX168" s="96">
        <f t="shared" si="102"/>
        <v>0</v>
      </c>
      <c r="AY168" s="96">
        <f>+AV168*Επιχειρήσεις!X172</f>
        <v>0</v>
      </c>
      <c r="AZ168" s="95">
        <f t="shared" si="121"/>
        <v>0</v>
      </c>
      <c r="BA168" s="191">
        <f t="shared" si="117"/>
        <v>0</v>
      </c>
      <c r="BD168" s="227">
        <f t="shared" si="122"/>
        <v>0</v>
      </c>
      <c r="BE168" s="144">
        <f>+ΥΠΟΛΟΓΙΣΜΟΙ!AP168</f>
        <v>0</v>
      </c>
      <c r="BF168" s="144">
        <f t="shared" si="123"/>
        <v>0</v>
      </c>
      <c r="BG168" s="144">
        <f t="shared" si="124"/>
        <v>0</v>
      </c>
      <c r="BH168" s="216">
        <f t="shared" si="125"/>
        <v>0</v>
      </c>
      <c r="BJ168" s="215">
        <f t="shared" si="126"/>
        <v>0</v>
      </c>
      <c r="BK168" s="144">
        <f t="shared" si="127"/>
        <v>0</v>
      </c>
      <c r="BL168" s="144">
        <f t="shared" si="128"/>
        <v>0</v>
      </c>
      <c r="BM168" s="217">
        <f t="shared" si="129"/>
        <v>0</v>
      </c>
      <c r="BN168" s="144">
        <f t="shared" si="130"/>
        <v>0</v>
      </c>
      <c r="BO168" s="217">
        <f t="shared" si="131"/>
        <v>0</v>
      </c>
      <c r="BP168" s="216">
        <f t="shared" si="132"/>
        <v>0</v>
      </c>
      <c r="BR168" s="215">
        <f t="shared" si="133"/>
        <v>0</v>
      </c>
      <c r="BS168" s="216">
        <f t="shared" si="134"/>
        <v>0</v>
      </c>
      <c r="BU168" s="222">
        <f t="shared" si="135"/>
        <v>0</v>
      </c>
      <c r="BV168" s="228">
        <f t="shared" si="136"/>
        <v>0</v>
      </c>
    </row>
    <row r="169" spans="1:74" x14ac:dyDescent="0.25">
      <c r="A169" s="77">
        <v>158</v>
      </c>
      <c r="B169" s="78" t="str">
        <f>+Επιχειρήσεις!B173</f>
        <v>Α</v>
      </c>
      <c r="C169" s="79"/>
      <c r="D169" s="80" t="str">
        <f>+Επιχειρήσεις!D173</f>
        <v>ΕΠΑΓΓΕΛΜΑΤΙΑΣ</v>
      </c>
      <c r="F169" s="81">
        <f>+Επιχειρήσεις!F173</f>
        <v>0</v>
      </c>
      <c r="H169" s="82">
        <f>IF(Επιχειρήσεις!H173&gt;1,1,0)</f>
        <v>0</v>
      </c>
      <c r="J169" s="143">
        <f>+Επιχειρήσεις!H173</f>
        <v>0</v>
      </c>
      <c r="K169" s="83">
        <f t="shared" si="103"/>
        <v>0</v>
      </c>
      <c r="L169" s="84">
        <f t="shared" si="104"/>
        <v>0</v>
      </c>
      <c r="N169" s="97">
        <f>+Επιχειρήσεις!I173</f>
        <v>0</v>
      </c>
      <c r="O169" s="86">
        <f t="shared" si="105"/>
        <v>0</v>
      </c>
      <c r="P169" s="87">
        <f t="shared" si="106"/>
        <v>0</v>
      </c>
      <c r="Q169" s="88">
        <f>IF(Επιχειρήσεις!J173=1,(K169*$Q$10),0)</f>
        <v>0</v>
      </c>
      <c r="R169" s="87">
        <f>IF(Επιχειρήσεις!K173=1,(K169*$R$10),0)</f>
        <v>0</v>
      </c>
      <c r="S169" s="89">
        <f t="shared" si="118"/>
        <v>0</v>
      </c>
      <c r="T169" s="144">
        <f t="shared" si="107"/>
        <v>0</v>
      </c>
      <c r="V169" s="145">
        <f t="shared" si="108"/>
        <v>0</v>
      </c>
      <c r="W169" s="28"/>
      <c r="X169" s="180">
        <f t="shared" si="119"/>
        <v>0</v>
      </c>
      <c r="Z169" s="165">
        <f>IF(Επιχειρήσεις!$M173=1,1,0)</f>
        <v>0</v>
      </c>
      <c r="AA169" s="91">
        <f t="shared" si="109"/>
        <v>0</v>
      </c>
      <c r="AB169" s="92">
        <f>IF(Επιχειρήσεις!$N173=1,1,0)</f>
        <v>0</v>
      </c>
      <c r="AC169" s="91">
        <f t="shared" si="110"/>
        <v>0</v>
      </c>
      <c r="AD169" s="92">
        <f>IF(Επιχειρήσεις!$O173=1,1,0)</f>
        <v>0</v>
      </c>
      <c r="AE169" s="91">
        <f t="shared" si="111"/>
        <v>0</v>
      </c>
      <c r="AF169" s="92">
        <f>IF(Επιχειρήσεις!$P173=1,1,0)</f>
        <v>0</v>
      </c>
      <c r="AG169" s="91">
        <f t="shared" si="112"/>
        <v>0</v>
      </c>
      <c r="AH169" s="93">
        <f>IF(Επιχειρήσεις!$Q173=1,1,0)</f>
        <v>0</v>
      </c>
      <c r="AI169" s="91">
        <f t="shared" si="113"/>
        <v>0</v>
      </c>
      <c r="AJ169" s="92">
        <f>IF(Επιχειρήσεις!$R173=1,1,0)</f>
        <v>0</v>
      </c>
      <c r="AK169" s="91">
        <f t="shared" si="114"/>
        <v>0</v>
      </c>
      <c r="AL169" s="90">
        <f>IF(Επιχειρήσεις!$M173=1,1,0)</f>
        <v>0</v>
      </c>
      <c r="AM169" s="91">
        <f t="shared" si="115"/>
        <v>0</v>
      </c>
      <c r="AN169" s="28"/>
      <c r="AO169" s="94">
        <f t="shared" si="116"/>
        <v>0</v>
      </c>
      <c r="AP169" s="166">
        <f t="shared" si="120"/>
        <v>0</v>
      </c>
      <c r="AS169" s="190">
        <f>+Επιχειρήσεις!U173</f>
        <v>0</v>
      </c>
      <c r="AT169" s="96">
        <f>+Επιχειρήσεις!V173</f>
        <v>0</v>
      </c>
      <c r="AU169" s="96">
        <f>+Επιχειρήσεις!W173</f>
        <v>0</v>
      </c>
      <c r="AV169" s="96">
        <f t="shared" si="102"/>
        <v>0</v>
      </c>
      <c r="AW169" s="96">
        <f t="shared" si="102"/>
        <v>0</v>
      </c>
      <c r="AX169" s="96">
        <f t="shared" si="102"/>
        <v>0</v>
      </c>
      <c r="AY169" s="96">
        <f>+AV169*Επιχειρήσεις!X173</f>
        <v>0</v>
      </c>
      <c r="AZ169" s="95">
        <f t="shared" si="121"/>
        <v>0</v>
      </c>
      <c r="BA169" s="191">
        <f t="shared" si="117"/>
        <v>0</v>
      </c>
      <c r="BD169" s="227">
        <f t="shared" si="122"/>
        <v>0</v>
      </c>
      <c r="BE169" s="144">
        <f>+ΥΠΟΛΟΓΙΣΜΟΙ!AP169</f>
        <v>0</v>
      </c>
      <c r="BF169" s="144">
        <f t="shared" si="123"/>
        <v>0</v>
      </c>
      <c r="BG169" s="144">
        <f t="shared" si="124"/>
        <v>0</v>
      </c>
      <c r="BH169" s="216">
        <f t="shared" si="125"/>
        <v>0</v>
      </c>
      <c r="BJ169" s="215">
        <f t="shared" si="126"/>
        <v>0</v>
      </c>
      <c r="BK169" s="144">
        <f t="shared" si="127"/>
        <v>0</v>
      </c>
      <c r="BL169" s="144">
        <f t="shared" si="128"/>
        <v>0</v>
      </c>
      <c r="BM169" s="217">
        <f t="shared" si="129"/>
        <v>0</v>
      </c>
      <c r="BN169" s="144">
        <f t="shared" si="130"/>
        <v>0</v>
      </c>
      <c r="BO169" s="217">
        <f t="shared" si="131"/>
        <v>0</v>
      </c>
      <c r="BP169" s="216">
        <f t="shared" si="132"/>
        <v>0</v>
      </c>
      <c r="BR169" s="215">
        <f t="shared" si="133"/>
        <v>0</v>
      </c>
      <c r="BS169" s="216">
        <f t="shared" si="134"/>
        <v>0</v>
      </c>
      <c r="BU169" s="222">
        <f t="shared" si="135"/>
        <v>0</v>
      </c>
      <c r="BV169" s="228">
        <f t="shared" si="136"/>
        <v>0</v>
      </c>
    </row>
    <row r="170" spans="1:74" x14ac:dyDescent="0.25">
      <c r="A170" s="77">
        <v>159</v>
      </c>
      <c r="B170" s="78" t="str">
        <f>+Επιχειρήσεις!B174</f>
        <v>Α</v>
      </c>
      <c r="C170" s="79"/>
      <c r="D170" s="80" t="str">
        <f>+Επιχειρήσεις!D174</f>
        <v>ΕΠΑΓΓΕΛΜΑΤΙΑΣ</v>
      </c>
      <c r="F170" s="81">
        <f>+Επιχειρήσεις!F174</f>
        <v>0</v>
      </c>
      <c r="H170" s="82">
        <f>IF(Επιχειρήσεις!H174&gt;1,1,0)</f>
        <v>0</v>
      </c>
      <c r="J170" s="143">
        <f>+Επιχειρήσεις!H174</f>
        <v>0</v>
      </c>
      <c r="K170" s="83">
        <f t="shared" si="103"/>
        <v>0</v>
      </c>
      <c r="L170" s="84">
        <f t="shared" si="104"/>
        <v>0</v>
      </c>
      <c r="N170" s="97">
        <f>+Επιχειρήσεις!I174</f>
        <v>0</v>
      </c>
      <c r="O170" s="86">
        <f t="shared" si="105"/>
        <v>0</v>
      </c>
      <c r="P170" s="87">
        <f t="shared" si="106"/>
        <v>0</v>
      </c>
      <c r="Q170" s="88">
        <f>IF(Επιχειρήσεις!J174=1,(K170*$Q$10),0)</f>
        <v>0</v>
      </c>
      <c r="R170" s="87">
        <f>IF(Επιχειρήσεις!K174=1,(K170*$R$10),0)</f>
        <v>0</v>
      </c>
      <c r="S170" s="89">
        <f t="shared" si="118"/>
        <v>0</v>
      </c>
      <c r="T170" s="144">
        <f t="shared" si="107"/>
        <v>0</v>
      </c>
      <c r="V170" s="145">
        <f t="shared" si="108"/>
        <v>0</v>
      </c>
      <c r="W170" s="28"/>
      <c r="X170" s="180">
        <f t="shared" si="119"/>
        <v>0</v>
      </c>
      <c r="Z170" s="165">
        <f>IF(Επιχειρήσεις!$M174=1,1,0)</f>
        <v>0</v>
      </c>
      <c r="AA170" s="91">
        <f t="shared" si="109"/>
        <v>0</v>
      </c>
      <c r="AB170" s="92">
        <f>IF(Επιχειρήσεις!$N174=1,1,0)</f>
        <v>0</v>
      </c>
      <c r="AC170" s="91">
        <f t="shared" si="110"/>
        <v>0</v>
      </c>
      <c r="AD170" s="92">
        <f>IF(Επιχειρήσεις!$O174=1,1,0)</f>
        <v>0</v>
      </c>
      <c r="AE170" s="91">
        <f t="shared" si="111"/>
        <v>0</v>
      </c>
      <c r="AF170" s="92">
        <f>IF(Επιχειρήσεις!$P174=1,1,0)</f>
        <v>0</v>
      </c>
      <c r="AG170" s="91">
        <f t="shared" si="112"/>
        <v>0</v>
      </c>
      <c r="AH170" s="93">
        <f>IF(Επιχειρήσεις!$Q174=1,1,0)</f>
        <v>0</v>
      </c>
      <c r="AI170" s="91">
        <f t="shared" si="113"/>
        <v>0</v>
      </c>
      <c r="AJ170" s="92">
        <f>IF(Επιχειρήσεις!$R174=1,1,0)</f>
        <v>0</v>
      </c>
      <c r="AK170" s="91">
        <f t="shared" si="114"/>
        <v>0</v>
      </c>
      <c r="AL170" s="90">
        <f>IF(Επιχειρήσεις!$M174=1,1,0)</f>
        <v>0</v>
      </c>
      <c r="AM170" s="91">
        <f t="shared" si="115"/>
        <v>0</v>
      </c>
      <c r="AN170" s="28"/>
      <c r="AO170" s="94">
        <f t="shared" si="116"/>
        <v>0</v>
      </c>
      <c r="AP170" s="166">
        <f t="shared" si="120"/>
        <v>0</v>
      </c>
      <c r="AS170" s="190">
        <f>+Επιχειρήσεις!U174</f>
        <v>0</v>
      </c>
      <c r="AT170" s="96">
        <f>+Επιχειρήσεις!V174</f>
        <v>0</v>
      </c>
      <c r="AU170" s="96">
        <f>+Επιχειρήσεις!W174</f>
        <v>0</v>
      </c>
      <c r="AV170" s="96">
        <f t="shared" si="102"/>
        <v>0</v>
      </c>
      <c r="AW170" s="96">
        <f t="shared" si="102"/>
        <v>0</v>
      </c>
      <c r="AX170" s="96">
        <f t="shared" si="102"/>
        <v>0</v>
      </c>
      <c r="AY170" s="96">
        <f>+AV170*Επιχειρήσεις!X174</f>
        <v>0</v>
      </c>
      <c r="AZ170" s="95">
        <f t="shared" si="121"/>
        <v>0</v>
      </c>
      <c r="BA170" s="191">
        <f t="shared" si="117"/>
        <v>0</v>
      </c>
      <c r="BD170" s="227">
        <f t="shared" si="122"/>
        <v>0</v>
      </c>
      <c r="BE170" s="144">
        <f>+ΥΠΟΛΟΓΙΣΜΟΙ!AP170</f>
        <v>0</v>
      </c>
      <c r="BF170" s="144">
        <f t="shared" si="123"/>
        <v>0</v>
      </c>
      <c r="BG170" s="144">
        <f t="shared" si="124"/>
        <v>0</v>
      </c>
      <c r="BH170" s="216">
        <f t="shared" si="125"/>
        <v>0</v>
      </c>
      <c r="BJ170" s="215">
        <f t="shared" si="126"/>
        <v>0</v>
      </c>
      <c r="BK170" s="144">
        <f t="shared" si="127"/>
        <v>0</v>
      </c>
      <c r="BL170" s="144">
        <f t="shared" si="128"/>
        <v>0</v>
      </c>
      <c r="BM170" s="217">
        <f t="shared" si="129"/>
        <v>0</v>
      </c>
      <c r="BN170" s="144">
        <f t="shared" si="130"/>
        <v>0</v>
      </c>
      <c r="BO170" s="217">
        <f t="shared" si="131"/>
        <v>0</v>
      </c>
      <c r="BP170" s="216">
        <f t="shared" si="132"/>
        <v>0</v>
      </c>
      <c r="BR170" s="215">
        <f t="shared" si="133"/>
        <v>0</v>
      </c>
      <c r="BS170" s="216">
        <f t="shared" si="134"/>
        <v>0</v>
      </c>
      <c r="BU170" s="222">
        <f t="shared" si="135"/>
        <v>0</v>
      </c>
      <c r="BV170" s="228">
        <f t="shared" si="136"/>
        <v>0</v>
      </c>
    </row>
    <row r="171" spans="1:74" x14ac:dyDescent="0.25">
      <c r="A171" s="77">
        <v>160</v>
      </c>
      <c r="B171" s="78" t="str">
        <f>+Επιχειρήσεις!B175</f>
        <v>Α</v>
      </c>
      <c r="C171" s="79"/>
      <c r="D171" s="80" t="str">
        <f>+Επιχειρήσεις!D175</f>
        <v>ΕΠΑΓΓΕΛΜΑΤΙΑΣ</v>
      </c>
      <c r="F171" s="81">
        <f>+Επιχειρήσεις!F175</f>
        <v>0</v>
      </c>
      <c r="H171" s="82">
        <f>IF(Επιχειρήσεις!H175&gt;1,1,0)</f>
        <v>0</v>
      </c>
      <c r="J171" s="143">
        <f>+Επιχειρήσεις!H175</f>
        <v>0</v>
      </c>
      <c r="K171" s="83">
        <f t="shared" si="103"/>
        <v>0</v>
      </c>
      <c r="L171" s="84">
        <f t="shared" si="104"/>
        <v>0</v>
      </c>
      <c r="N171" s="97">
        <f>+Επιχειρήσεις!I175</f>
        <v>0</v>
      </c>
      <c r="O171" s="86">
        <f t="shared" si="105"/>
        <v>0</v>
      </c>
      <c r="P171" s="87">
        <f t="shared" si="106"/>
        <v>0</v>
      </c>
      <c r="Q171" s="88">
        <f>IF(Επιχειρήσεις!J175=1,(K171*$Q$10),0)</f>
        <v>0</v>
      </c>
      <c r="R171" s="87">
        <f>IF(Επιχειρήσεις!K175=1,(K171*$R$10),0)</f>
        <v>0</v>
      </c>
      <c r="S171" s="89">
        <f t="shared" si="118"/>
        <v>0</v>
      </c>
      <c r="T171" s="144">
        <f t="shared" si="107"/>
        <v>0</v>
      </c>
      <c r="V171" s="145">
        <f t="shared" si="108"/>
        <v>0</v>
      </c>
      <c r="W171" s="28"/>
      <c r="X171" s="180">
        <f t="shared" si="119"/>
        <v>0</v>
      </c>
      <c r="Z171" s="165">
        <f>IF(Επιχειρήσεις!$M175=1,1,0)</f>
        <v>0</v>
      </c>
      <c r="AA171" s="91">
        <f t="shared" si="109"/>
        <v>0</v>
      </c>
      <c r="AB171" s="92">
        <f>IF(Επιχειρήσεις!$N175=1,1,0)</f>
        <v>0</v>
      </c>
      <c r="AC171" s="91">
        <f t="shared" si="110"/>
        <v>0</v>
      </c>
      <c r="AD171" s="92">
        <f>IF(Επιχειρήσεις!$O175=1,1,0)</f>
        <v>0</v>
      </c>
      <c r="AE171" s="91">
        <f t="shared" si="111"/>
        <v>0</v>
      </c>
      <c r="AF171" s="92">
        <f>IF(Επιχειρήσεις!$P175=1,1,0)</f>
        <v>0</v>
      </c>
      <c r="AG171" s="91">
        <f t="shared" si="112"/>
        <v>0</v>
      </c>
      <c r="AH171" s="93">
        <f>IF(Επιχειρήσεις!$Q175=1,1,0)</f>
        <v>0</v>
      </c>
      <c r="AI171" s="91">
        <f t="shared" si="113"/>
        <v>0</v>
      </c>
      <c r="AJ171" s="92">
        <f>IF(Επιχειρήσεις!$R175=1,1,0)</f>
        <v>0</v>
      </c>
      <c r="AK171" s="91">
        <f t="shared" si="114"/>
        <v>0</v>
      </c>
      <c r="AL171" s="90">
        <f>IF(Επιχειρήσεις!$M175=1,1,0)</f>
        <v>0</v>
      </c>
      <c r="AM171" s="91">
        <f t="shared" si="115"/>
        <v>0</v>
      </c>
      <c r="AN171" s="28"/>
      <c r="AO171" s="94">
        <f t="shared" si="116"/>
        <v>0</v>
      </c>
      <c r="AP171" s="166">
        <f t="shared" si="120"/>
        <v>0</v>
      </c>
      <c r="AS171" s="190">
        <f>+Επιχειρήσεις!U175</f>
        <v>0</v>
      </c>
      <c r="AT171" s="96">
        <f>+Επιχειρήσεις!V175</f>
        <v>0</v>
      </c>
      <c r="AU171" s="96">
        <f>+Επιχειρήσεις!W175</f>
        <v>0</v>
      </c>
      <c r="AV171" s="96">
        <f t="shared" si="102"/>
        <v>0</v>
      </c>
      <c r="AW171" s="96">
        <f t="shared" si="102"/>
        <v>0</v>
      </c>
      <c r="AX171" s="96">
        <f t="shared" si="102"/>
        <v>0</v>
      </c>
      <c r="AY171" s="96">
        <f>+AV171*Επιχειρήσεις!X175</f>
        <v>0</v>
      </c>
      <c r="AZ171" s="95">
        <f t="shared" si="121"/>
        <v>0</v>
      </c>
      <c r="BA171" s="191">
        <f t="shared" si="117"/>
        <v>0</v>
      </c>
      <c r="BD171" s="227">
        <f t="shared" si="122"/>
        <v>0</v>
      </c>
      <c r="BE171" s="144">
        <f>+ΥΠΟΛΟΓΙΣΜΟΙ!AP171</f>
        <v>0</v>
      </c>
      <c r="BF171" s="144">
        <f t="shared" si="123"/>
        <v>0</v>
      </c>
      <c r="BG171" s="144">
        <f t="shared" si="124"/>
        <v>0</v>
      </c>
      <c r="BH171" s="216">
        <f t="shared" si="125"/>
        <v>0</v>
      </c>
      <c r="BJ171" s="215">
        <f t="shared" si="126"/>
        <v>0</v>
      </c>
      <c r="BK171" s="144">
        <f t="shared" si="127"/>
        <v>0</v>
      </c>
      <c r="BL171" s="144">
        <f t="shared" si="128"/>
        <v>0</v>
      </c>
      <c r="BM171" s="217">
        <f t="shared" si="129"/>
        <v>0</v>
      </c>
      <c r="BN171" s="144">
        <f t="shared" si="130"/>
        <v>0</v>
      </c>
      <c r="BO171" s="217">
        <f t="shared" si="131"/>
        <v>0</v>
      </c>
      <c r="BP171" s="216">
        <f t="shared" si="132"/>
        <v>0</v>
      </c>
      <c r="BR171" s="215">
        <f t="shared" si="133"/>
        <v>0</v>
      </c>
      <c r="BS171" s="216">
        <f t="shared" si="134"/>
        <v>0</v>
      </c>
      <c r="BU171" s="222">
        <f t="shared" si="135"/>
        <v>0</v>
      </c>
      <c r="BV171" s="228">
        <f t="shared" si="136"/>
        <v>0</v>
      </c>
    </row>
    <row r="172" spans="1:74" x14ac:dyDescent="0.25">
      <c r="A172" s="77">
        <v>161</v>
      </c>
      <c r="B172" s="78" t="str">
        <f>+Επιχειρήσεις!B176</f>
        <v>Α</v>
      </c>
      <c r="C172" s="79"/>
      <c r="D172" s="80" t="str">
        <f>+Επιχειρήσεις!D176</f>
        <v>ΕΠΑΓΓΕΛΜΑΤΙΑΣ</v>
      </c>
      <c r="F172" s="81">
        <f>+Επιχειρήσεις!F176</f>
        <v>0</v>
      </c>
      <c r="H172" s="82">
        <f>IF(Επιχειρήσεις!H176&gt;1,1,0)</f>
        <v>0</v>
      </c>
      <c r="J172" s="143">
        <f>+Επιχειρήσεις!H176</f>
        <v>0</v>
      </c>
      <c r="K172" s="83">
        <f t="shared" ref="K172:K203" si="137">IF(F172=2,J172*7,J172*2)</f>
        <v>0</v>
      </c>
      <c r="L172" s="84">
        <f t="shared" ref="L172:L203" si="138">+K172/$L$7</f>
        <v>0</v>
      </c>
      <c r="N172" s="97">
        <f>+Επιχειρήσεις!I176</f>
        <v>0</v>
      </c>
      <c r="O172" s="86">
        <f t="shared" ref="O172:O203" si="139">$N$10*N172</f>
        <v>0</v>
      </c>
      <c r="P172" s="87">
        <f t="shared" ref="P172:P203" si="140">IF(N172&gt;0,K172*O172,0)</f>
        <v>0</v>
      </c>
      <c r="Q172" s="88">
        <f>IF(Επιχειρήσεις!J176=1,(K172*$Q$10),0)</f>
        <v>0</v>
      </c>
      <c r="R172" s="87">
        <f>IF(Επιχειρήσεις!K176=1,(K172*$R$10),0)</f>
        <v>0</v>
      </c>
      <c r="S172" s="89">
        <f t="shared" si="118"/>
        <v>0</v>
      </c>
      <c r="T172" s="144">
        <f t="shared" ref="T172:T203" si="141">+S172/$T$7</f>
        <v>0</v>
      </c>
      <c r="V172" s="145">
        <f t="shared" ref="V172:V203" si="142">+K172+S172</f>
        <v>0</v>
      </c>
      <c r="W172" s="28"/>
      <c r="X172" s="180">
        <f t="shared" si="119"/>
        <v>0</v>
      </c>
      <c r="Z172" s="165">
        <f>IF(Επιχειρήσεις!$M176=1,1,0)</f>
        <v>0</v>
      </c>
      <c r="AA172" s="91">
        <f t="shared" ref="AA172:AA203" si="143">IF($F172=1,4*$Z172,12*$Z172)</f>
        <v>0</v>
      </c>
      <c r="AB172" s="92">
        <f>IF(Επιχειρήσεις!$N176=1,1,0)</f>
        <v>0</v>
      </c>
      <c r="AC172" s="91">
        <f t="shared" ref="AC172:AC203" si="144">IF($F172=1,12*$AB172,0)</f>
        <v>0</v>
      </c>
      <c r="AD172" s="92">
        <f>IF(Επιχειρήσεις!$O176=1,1,0)</f>
        <v>0</v>
      </c>
      <c r="AE172" s="91">
        <f t="shared" ref="AE172:AE203" si="145">IF($F172=1,4*$AD172,0)</f>
        <v>0</v>
      </c>
      <c r="AF172" s="92">
        <f>IF(Επιχειρήσεις!$P176=1,1,0)</f>
        <v>0</v>
      </c>
      <c r="AG172" s="91">
        <f t="shared" ref="AG172:AG203" si="146">IF($F172=1,4*$AF172,0)</f>
        <v>0</v>
      </c>
      <c r="AH172" s="93">
        <f>IF(Επιχειρήσεις!$Q176=1,1,0)</f>
        <v>0</v>
      </c>
      <c r="AI172" s="91">
        <f t="shared" ref="AI172:AI203" si="147">IF($F172=1,12*$AH172,0)</f>
        <v>0</v>
      </c>
      <c r="AJ172" s="92">
        <f>IF(Επιχειρήσεις!$R176=1,1,0)</f>
        <v>0</v>
      </c>
      <c r="AK172" s="91">
        <f t="shared" ref="AK172:AK203" si="148">IF($F172=1,12*$AJ172,0)</f>
        <v>0</v>
      </c>
      <c r="AL172" s="90">
        <f>IF(Επιχειρήσεις!$M176=1,1,0)</f>
        <v>0</v>
      </c>
      <c r="AM172" s="91">
        <f t="shared" ref="AM172:AM203" si="149">IF($F172=1,4*$Z172,12*$Z172)</f>
        <v>0</v>
      </c>
      <c r="AN172" s="28"/>
      <c r="AO172" s="94">
        <f t="shared" ref="AO172:AO203" si="150">(SUM(Z172:AM172)+(C172))</f>
        <v>0</v>
      </c>
      <c r="AP172" s="166">
        <f t="shared" si="120"/>
        <v>0</v>
      </c>
      <c r="AS172" s="190">
        <f>+Επιχειρήσεις!U176</f>
        <v>0</v>
      </c>
      <c r="AT172" s="96">
        <f>+Επιχειρήσεις!V176</f>
        <v>0</v>
      </c>
      <c r="AU172" s="96">
        <f>+Επιχειρήσεις!W176</f>
        <v>0</v>
      </c>
      <c r="AV172" s="96">
        <f t="shared" si="102"/>
        <v>0</v>
      </c>
      <c r="AW172" s="96">
        <f t="shared" si="102"/>
        <v>0</v>
      </c>
      <c r="AX172" s="96">
        <f t="shared" si="102"/>
        <v>0</v>
      </c>
      <c r="AY172" s="96">
        <f>+AV172*Επιχειρήσεις!X176</f>
        <v>0</v>
      </c>
      <c r="AZ172" s="95">
        <f t="shared" si="121"/>
        <v>0</v>
      </c>
      <c r="BA172" s="191">
        <f t="shared" ref="BA172:BA203" si="151">+AZ172/$AZ$10</f>
        <v>0</v>
      </c>
      <c r="BD172" s="227">
        <f t="shared" si="122"/>
        <v>0</v>
      </c>
      <c r="BE172" s="144">
        <f>+ΥΠΟΛΟΓΙΣΜΟΙ!AP172</f>
        <v>0</v>
      </c>
      <c r="BF172" s="144">
        <f t="shared" si="123"/>
        <v>0</v>
      </c>
      <c r="BG172" s="144">
        <f t="shared" si="124"/>
        <v>0</v>
      </c>
      <c r="BH172" s="216">
        <f t="shared" si="125"/>
        <v>0</v>
      </c>
      <c r="BJ172" s="215">
        <f t="shared" si="126"/>
        <v>0</v>
      </c>
      <c r="BK172" s="144">
        <f t="shared" si="127"/>
        <v>0</v>
      </c>
      <c r="BL172" s="144">
        <f t="shared" si="128"/>
        <v>0</v>
      </c>
      <c r="BM172" s="217">
        <f t="shared" si="129"/>
        <v>0</v>
      </c>
      <c r="BN172" s="144">
        <f t="shared" si="130"/>
        <v>0</v>
      </c>
      <c r="BO172" s="217">
        <f t="shared" si="131"/>
        <v>0</v>
      </c>
      <c r="BP172" s="216">
        <f t="shared" si="132"/>
        <v>0</v>
      </c>
      <c r="BR172" s="215">
        <f t="shared" si="133"/>
        <v>0</v>
      </c>
      <c r="BS172" s="216">
        <f t="shared" si="134"/>
        <v>0</v>
      </c>
      <c r="BU172" s="222">
        <f t="shared" si="135"/>
        <v>0</v>
      </c>
      <c r="BV172" s="228">
        <f t="shared" si="136"/>
        <v>0</v>
      </c>
    </row>
    <row r="173" spans="1:74" x14ac:dyDescent="0.25">
      <c r="A173" s="77">
        <v>162</v>
      </c>
      <c r="B173" s="78" t="str">
        <f>+Επιχειρήσεις!B177</f>
        <v>Α</v>
      </c>
      <c r="C173" s="79"/>
      <c r="D173" s="80" t="str">
        <f>+Επιχειρήσεις!D177</f>
        <v>ΕΠΑΓΓΕΛΜΑΤΙΑΣ</v>
      </c>
      <c r="F173" s="81">
        <f>+Επιχειρήσεις!F177</f>
        <v>0</v>
      </c>
      <c r="H173" s="82">
        <f>IF(Επιχειρήσεις!H177&gt;1,1,0)</f>
        <v>0</v>
      </c>
      <c r="J173" s="143">
        <f>+Επιχειρήσεις!H177</f>
        <v>0</v>
      </c>
      <c r="K173" s="83">
        <f t="shared" si="137"/>
        <v>0</v>
      </c>
      <c r="L173" s="84">
        <f t="shared" si="138"/>
        <v>0</v>
      </c>
      <c r="N173" s="97">
        <f>+Επιχειρήσεις!I177</f>
        <v>0</v>
      </c>
      <c r="O173" s="86">
        <f t="shared" si="139"/>
        <v>0</v>
      </c>
      <c r="P173" s="87">
        <f t="shared" si="140"/>
        <v>0</v>
      </c>
      <c r="Q173" s="88">
        <f>IF(Επιχειρήσεις!J177=1,(K173*$Q$10),0)</f>
        <v>0</v>
      </c>
      <c r="R173" s="87">
        <f>IF(Επιχειρήσεις!K177=1,(K173*$R$10),0)</f>
        <v>0</v>
      </c>
      <c r="S173" s="89">
        <f t="shared" si="118"/>
        <v>0</v>
      </c>
      <c r="T173" s="144">
        <f t="shared" si="141"/>
        <v>0</v>
      </c>
      <c r="V173" s="145">
        <f t="shared" si="142"/>
        <v>0</v>
      </c>
      <c r="W173" s="28"/>
      <c r="X173" s="180">
        <f t="shared" si="119"/>
        <v>0</v>
      </c>
      <c r="Z173" s="165">
        <f>IF(Επιχειρήσεις!$M177=1,1,0)</f>
        <v>0</v>
      </c>
      <c r="AA173" s="91">
        <f t="shared" si="143"/>
        <v>0</v>
      </c>
      <c r="AB173" s="92">
        <f>IF(Επιχειρήσεις!$N177=1,1,0)</f>
        <v>0</v>
      </c>
      <c r="AC173" s="91">
        <f t="shared" si="144"/>
        <v>0</v>
      </c>
      <c r="AD173" s="92">
        <f>IF(Επιχειρήσεις!$O177=1,1,0)</f>
        <v>0</v>
      </c>
      <c r="AE173" s="91">
        <f t="shared" si="145"/>
        <v>0</v>
      </c>
      <c r="AF173" s="92">
        <f>IF(Επιχειρήσεις!$P177=1,1,0)</f>
        <v>0</v>
      </c>
      <c r="AG173" s="91">
        <f t="shared" si="146"/>
        <v>0</v>
      </c>
      <c r="AH173" s="93">
        <f>IF(Επιχειρήσεις!$Q177=1,1,0)</f>
        <v>0</v>
      </c>
      <c r="AI173" s="91">
        <f t="shared" si="147"/>
        <v>0</v>
      </c>
      <c r="AJ173" s="92">
        <f>IF(Επιχειρήσεις!$R177=1,1,0)</f>
        <v>0</v>
      </c>
      <c r="AK173" s="91">
        <f t="shared" si="148"/>
        <v>0</v>
      </c>
      <c r="AL173" s="90">
        <f>IF(Επιχειρήσεις!$M177=1,1,0)</f>
        <v>0</v>
      </c>
      <c r="AM173" s="91">
        <f t="shared" si="149"/>
        <v>0</v>
      </c>
      <c r="AN173" s="28"/>
      <c r="AO173" s="94">
        <f t="shared" si="150"/>
        <v>0</v>
      </c>
      <c r="AP173" s="166">
        <f t="shared" si="120"/>
        <v>0</v>
      </c>
      <c r="AS173" s="190">
        <f>+Επιχειρήσεις!U177</f>
        <v>0</v>
      </c>
      <c r="AT173" s="96">
        <f>+Επιχειρήσεις!V177</f>
        <v>0</v>
      </c>
      <c r="AU173" s="96">
        <f>+Επιχειρήσεις!W177</f>
        <v>0</v>
      </c>
      <c r="AV173" s="96">
        <f t="shared" si="102"/>
        <v>0</v>
      </c>
      <c r="AW173" s="96">
        <f t="shared" si="102"/>
        <v>0</v>
      </c>
      <c r="AX173" s="96">
        <f t="shared" si="102"/>
        <v>0</v>
      </c>
      <c r="AY173" s="96">
        <f>+AV173*Επιχειρήσεις!X177</f>
        <v>0</v>
      </c>
      <c r="AZ173" s="95">
        <f t="shared" si="121"/>
        <v>0</v>
      </c>
      <c r="BA173" s="191">
        <f t="shared" si="151"/>
        <v>0</v>
      </c>
      <c r="BD173" s="227">
        <f t="shared" si="122"/>
        <v>0</v>
      </c>
      <c r="BE173" s="144">
        <f>+ΥΠΟΛΟΓΙΣΜΟΙ!AP173</f>
        <v>0</v>
      </c>
      <c r="BF173" s="144">
        <f t="shared" si="123"/>
        <v>0</v>
      </c>
      <c r="BG173" s="144">
        <f t="shared" si="124"/>
        <v>0</v>
      </c>
      <c r="BH173" s="216">
        <f t="shared" si="125"/>
        <v>0</v>
      </c>
      <c r="BJ173" s="215">
        <f t="shared" si="126"/>
        <v>0</v>
      </c>
      <c r="BK173" s="144">
        <f t="shared" si="127"/>
        <v>0</v>
      </c>
      <c r="BL173" s="144">
        <f t="shared" si="128"/>
        <v>0</v>
      </c>
      <c r="BM173" s="217">
        <f t="shared" si="129"/>
        <v>0</v>
      </c>
      <c r="BN173" s="144">
        <f t="shared" si="130"/>
        <v>0</v>
      </c>
      <c r="BO173" s="217">
        <f t="shared" si="131"/>
        <v>0</v>
      </c>
      <c r="BP173" s="216">
        <f t="shared" si="132"/>
        <v>0</v>
      </c>
      <c r="BR173" s="215">
        <f t="shared" si="133"/>
        <v>0</v>
      </c>
      <c r="BS173" s="216">
        <f t="shared" si="134"/>
        <v>0</v>
      </c>
      <c r="BU173" s="222">
        <f t="shared" si="135"/>
        <v>0</v>
      </c>
      <c r="BV173" s="228">
        <f t="shared" si="136"/>
        <v>0</v>
      </c>
    </row>
    <row r="174" spans="1:74" x14ac:dyDescent="0.25">
      <c r="A174" s="77">
        <v>163</v>
      </c>
      <c r="B174" s="78" t="str">
        <f>+Επιχειρήσεις!B178</f>
        <v>Α</v>
      </c>
      <c r="C174" s="79"/>
      <c r="D174" s="80" t="str">
        <f>+Επιχειρήσεις!D178</f>
        <v>ΕΠΑΓΓΕΛΜΑΤΙΑΣ</v>
      </c>
      <c r="F174" s="81">
        <f>+Επιχειρήσεις!F178</f>
        <v>0</v>
      </c>
      <c r="H174" s="82">
        <f>IF(Επιχειρήσεις!H178&gt;1,1,0)</f>
        <v>0</v>
      </c>
      <c r="J174" s="143">
        <f>+Επιχειρήσεις!H178</f>
        <v>0</v>
      </c>
      <c r="K174" s="83">
        <f t="shared" si="137"/>
        <v>0</v>
      </c>
      <c r="L174" s="84">
        <f t="shared" si="138"/>
        <v>0</v>
      </c>
      <c r="N174" s="97">
        <f>+Επιχειρήσεις!I178</f>
        <v>0</v>
      </c>
      <c r="O174" s="86">
        <f t="shared" si="139"/>
        <v>0</v>
      </c>
      <c r="P174" s="87">
        <f t="shared" si="140"/>
        <v>0</v>
      </c>
      <c r="Q174" s="88">
        <f>IF(Επιχειρήσεις!J178=1,(K174*$Q$10),0)</f>
        <v>0</v>
      </c>
      <c r="R174" s="87">
        <f>IF(Επιχειρήσεις!K178=1,(K174*$R$10),0)</f>
        <v>0</v>
      </c>
      <c r="S174" s="89">
        <f t="shared" si="118"/>
        <v>0</v>
      </c>
      <c r="T174" s="144">
        <f t="shared" si="141"/>
        <v>0</v>
      </c>
      <c r="V174" s="145">
        <f t="shared" si="142"/>
        <v>0</v>
      </c>
      <c r="W174" s="28"/>
      <c r="X174" s="180">
        <f t="shared" si="119"/>
        <v>0</v>
      </c>
      <c r="Z174" s="165">
        <f>IF(Επιχειρήσεις!$M178=1,1,0)</f>
        <v>0</v>
      </c>
      <c r="AA174" s="91">
        <f t="shared" si="143"/>
        <v>0</v>
      </c>
      <c r="AB174" s="92">
        <f>IF(Επιχειρήσεις!$N178=1,1,0)</f>
        <v>0</v>
      </c>
      <c r="AC174" s="91">
        <f t="shared" si="144"/>
        <v>0</v>
      </c>
      <c r="AD174" s="92">
        <f>IF(Επιχειρήσεις!$O178=1,1,0)</f>
        <v>0</v>
      </c>
      <c r="AE174" s="91">
        <f t="shared" si="145"/>
        <v>0</v>
      </c>
      <c r="AF174" s="92">
        <f>IF(Επιχειρήσεις!$P178=1,1,0)</f>
        <v>0</v>
      </c>
      <c r="AG174" s="91">
        <f t="shared" si="146"/>
        <v>0</v>
      </c>
      <c r="AH174" s="93">
        <f>IF(Επιχειρήσεις!$Q178=1,1,0)</f>
        <v>0</v>
      </c>
      <c r="AI174" s="91">
        <f t="shared" si="147"/>
        <v>0</v>
      </c>
      <c r="AJ174" s="92">
        <f>IF(Επιχειρήσεις!$R178=1,1,0)</f>
        <v>0</v>
      </c>
      <c r="AK174" s="91">
        <f t="shared" si="148"/>
        <v>0</v>
      </c>
      <c r="AL174" s="90">
        <f>IF(Επιχειρήσεις!$M178=1,1,0)</f>
        <v>0</v>
      </c>
      <c r="AM174" s="91">
        <f t="shared" si="149"/>
        <v>0</v>
      </c>
      <c r="AN174" s="28"/>
      <c r="AO174" s="94">
        <f t="shared" si="150"/>
        <v>0</v>
      </c>
      <c r="AP174" s="166">
        <f t="shared" si="120"/>
        <v>0</v>
      </c>
      <c r="AS174" s="190">
        <f>+Επιχειρήσεις!U178</f>
        <v>0</v>
      </c>
      <c r="AT174" s="96">
        <f>+Επιχειρήσεις!V178</f>
        <v>0</v>
      </c>
      <c r="AU174" s="96">
        <f>+Επιχειρήσεις!W178</f>
        <v>0</v>
      </c>
      <c r="AV174" s="96">
        <f t="shared" si="102"/>
        <v>0</v>
      </c>
      <c r="AW174" s="96">
        <f t="shared" si="102"/>
        <v>0</v>
      </c>
      <c r="AX174" s="96">
        <f t="shared" si="102"/>
        <v>0</v>
      </c>
      <c r="AY174" s="96">
        <f>+AV174*Επιχειρήσεις!X178</f>
        <v>0</v>
      </c>
      <c r="AZ174" s="95">
        <f t="shared" si="121"/>
        <v>0</v>
      </c>
      <c r="BA174" s="191">
        <f t="shared" si="151"/>
        <v>0</v>
      </c>
      <c r="BD174" s="227">
        <f t="shared" si="122"/>
        <v>0</v>
      </c>
      <c r="BE174" s="144">
        <f>+ΥΠΟΛΟΓΙΣΜΟΙ!AP174</f>
        <v>0</v>
      </c>
      <c r="BF174" s="144">
        <f t="shared" si="123"/>
        <v>0</v>
      </c>
      <c r="BG174" s="144">
        <f t="shared" si="124"/>
        <v>0</v>
      </c>
      <c r="BH174" s="216">
        <f t="shared" si="125"/>
        <v>0</v>
      </c>
      <c r="BJ174" s="215">
        <f t="shared" si="126"/>
        <v>0</v>
      </c>
      <c r="BK174" s="144">
        <f t="shared" si="127"/>
        <v>0</v>
      </c>
      <c r="BL174" s="144">
        <f t="shared" si="128"/>
        <v>0</v>
      </c>
      <c r="BM174" s="217">
        <f t="shared" si="129"/>
        <v>0</v>
      </c>
      <c r="BN174" s="144">
        <f t="shared" si="130"/>
        <v>0</v>
      </c>
      <c r="BO174" s="217">
        <f t="shared" si="131"/>
        <v>0</v>
      </c>
      <c r="BP174" s="216">
        <f t="shared" si="132"/>
        <v>0</v>
      </c>
      <c r="BR174" s="215">
        <f t="shared" si="133"/>
        <v>0</v>
      </c>
      <c r="BS174" s="216">
        <f t="shared" si="134"/>
        <v>0</v>
      </c>
      <c r="BU174" s="222">
        <f t="shared" si="135"/>
        <v>0</v>
      </c>
      <c r="BV174" s="228">
        <f t="shared" si="136"/>
        <v>0</v>
      </c>
    </row>
    <row r="175" spans="1:74" x14ac:dyDescent="0.25">
      <c r="A175" s="77">
        <v>164</v>
      </c>
      <c r="B175" s="78" t="str">
        <f>+Επιχειρήσεις!B179</f>
        <v>Α</v>
      </c>
      <c r="C175" s="79"/>
      <c r="D175" s="80" t="str">
        <f>+Επιχειρήσεις!D179</f>
        <v>ΕΠΑΓΓΕΛΜΑΤΙΑΣ</v>
      </c>
      <c r="F175" s="81">
        <f>+Επιχειρήσεις!F179</f>
        <v>0</v>
      </c>
      <c r="H175" s="82">
        <f>IF(Επιχειρήσεις!H179&gt;1,1,0)</f>
        <v>0</v>
      </c>
      <c r="J175" s="143">
        <f>+Επιχειρήσεις!H179</f>
        <v>0</v>
      </c>
      <c r="K175" s="83">
        <f t="shared" si="137"/>
        <v>0</v>
      </c>
      <c r="L175" s="84">
        <f t="shared" si="138"/>
        <v>0</v>
      </c>
      <c r="N175" s="97">
        <f>+Επιχειρήσεις!I179</f>
        <v>0</v>
      </c>
      <c r="O175" s="86">
        <f t="shared" si="139"/>
        <v>0</v>
      </c>
      <c r="P175" s="87">
        <f t="shared" si="140"/>
        <v>0</v>
      </c>
      <c r="Q175" s="88">
        <f>IF(Επιχειρήσεις!J179=1,(K175*$Q$10),0)</f>
        <v>0</v>
      </c>
      <c r="R175" s="87">
        <f>IF(Επιχειρήσεις!K179=1,(K175*$R$10),0)</f>
        <v>0</v>
      </c>
      <c r="S175" s="89">
        <f t="shared" si="118"/>
        <v>0</v>
      </c>
      <c r="T175" s="144">
        <f t="shared" si="141"/>
        <v>0</v>
      </c>
      <c r="V175" s="145">
        <f t="shared" si="142"/>
        <v>0</v>
      </c>
      <c r="W175" s="28"/>
      <c r="X175" s="180">
        <f t="shared" si="119"/>
        <v>0</v>
      </c>
      <c r="Z175" s="165">
        <f>IF(Επιχειρήσεις!$M179=1,1,0)</f>
        <v>0</v>
      </c>
      <c r="AA175" s="91">
        <f t="shared" si="143"/>
        <v>0</v>
      </c>
      <c r="AB175" s="92">
        <f>IF(Επιχειρήσεις!$N179=1,1,0)</f>
        <v>0</v>
      </c>
      <c r="AC175" s="91">
        <f t="shared" si="144"/>
        <v>0</v>
      </c>
      <c r="AD175" s="92">
        <f>IF(Επιχειρήσεις!$O179=1,1,0)</f>
        <v>0</v>
      </c>
      <c r="AE175" s="91">
        <f t="shared" si="145"/>
        <v>0</v>
      </c>
      <c r="AF175" s="92">
        <f>IF(Επιχειρήσεις!$P179=1,1,0)</f>
        <v>0</v>
      </c>
      <c r="AG175" s="91">
        <f t="shared" si="146"/>
        <v>0</v>
      </c>
      <c r="AH175" s="93">
        <f>IF(Επιχειρήσεις!$Q179=1,1,0)</f>
        <v>0</v>
      </c>
      <c r="AI175" s="91">
        <f t="shared" si="147"/>
        <v>0</v>
      </c>
      <c r="AJ175" s="92">
        <f>IF(Επιχειρήσεις!$R179=1,1,0)</f>
        <v>0</v>
      </c>
      <c r="AK175" s="91">
        <f t="shared" si="148"/>
        <v>0</v>
      </c>
      <c r="AL175" s="90">
        <f>IF(Επιχειρήσεις!$M179=1,1,0)</f>
        <v>0</v>
      </c>
      <c r="AM175" s="91">
        <f t="shared" si="149"/>
        <v>0</v>
      </c>
      <c r="AN175" s="28"/>
      <c r="AO175" s="94">
        <f t="shared" si="150"/>
        <v>0</v>
      </c>
      <c r="AP175" s="166">
        <f t="shared" si="120"/>
        <v>0</v>
      </c>
      <c r="AS175" s="190">
        <f>+Επιχειρήσεις!U179</f>
        <v>0</v>
      </c>
      <c r="AT175" s="96">
        <f>+Επιχειρήσεις!V179</f>
        <v>0</v>
      </c>
      <c r="AU175" s="96">
        <f>+Επιχειρήσεις!W179</f>
        <v>0</v>
      </c>
      <c r="AV175" s="96">
        <f t="shared" si="102"/>
        <v>0</v>
      </c>
      <c r="AW175" s="96">
        <f t="shared" si="102"/>
        <v>0</v>
      </c>
      <c r="AX175" s="96">
        <f t="shared" si="102"/>
        <v>0</v>
      </c>
      <c r="AY175" s="96">
        <f>+AV175*Επιχειρήσεις!X179</f>
        <v>0</v>
      </c>
      <c r="AZ175" s="95">
        <f t="shared" si="121"/>
        <v>0</v>
      </c>
      <c r="BA175" s="191">
        <f t="shared" si="151"/>
        <v>0</v>
      </c>
      <c r="BD175" s="227">
        <f t="shared" si="122"/>
        <v>0</v>
      </c>
      <c r="BE175" s="144">
        <f>+ΥΠΟΛΟΓΙΣΜΟΙ!AP175</f>
        <v>0</v>
      </c>
      <c r="BF175" s="144">
        <f t="shared" si="123"/>
        <v>0</v>
      </c>
      <c r="BG175" s="144">
        <f t="shared" si="124"/>
        <v>0</v>
      </c>
      <c r="BH175" s="216">
        <f t="shared" si="125"/>
        <v>0</v>
      </c>
      <c r="BJ175" s="215">
        <f t="shared" si="126"/>
        <v>0</v>
      </c>
      <c r="BK175" s="144">
        <f t="shared" si="127"/>
        <v>0</v>
      </c>
      <c r="BL175" s="144">
        <f t="shared" si="128"/>
        <v>0</v>
      </c>
      <c r="BM175" s="217">
        <f t="shared" si="129"/>
        <v>0</v>
      </c>
      <c r="BN175" s="144">
        <f t="shared" si="130"/>
        <v>0</v>
      </c>
      <c r="BO175" s="217">
        <f t="shared" si="131"/>
        <v>0</v>
      </c>
      <c r="BP175" s="216">
        <f t="shared" si="132"/>
        <v>0</v>
      </c>
      <c r="BR175" s="215">
        <f t="shared" si="133"/>
        <v>0</v>
      </c>
      <c r="BS175" s="216">
        <f t="shared" si="134"/>
        <v>0</v>
      </c>
      <c r="BU175" s="222">
        <f t="shared" si="135"/>
        <v>0</v>
      </c>
      <c r="BV175" s="228">
        <f t="shared" si="136"/>
        <v>0</v>
      </c>
    </row>
    <row r="176" spans="1:74" x14ac:dyDescent="0.25">
      <c r="A176" s="77">
        <v>165</v>
      </c>
      <c r="B176" s="78" t="str">
        <f>+Επιχειρήσεις!B180</f>
        <v>Α</v>
      </c>
      <c r="C176" s="79"/>
      <c r="D176" s="80" t="str">
        <f>+Επιχειρήσεις!D180</f>
        <v>ΕΠΑΓΓΕΛΜΑΤΙΑΣ</v>
      </c>
      <c r="F176" s="81">
        <f>+Επιχειρήσεις!F180</f>
        <v>0</v>
      </c>
      <c r="H176" s="82">
        <f>IF(Επιχειρήσεις!H180&gt;1,1,0)</f>
        <v>0</v>
      </c>
      <c r="J176" s="143">
        <f>+Επιχειρήσεις!H180</f>
        <v>0</v>
      </c>
      <c r="K176" s="83">
        <f t="shared" si="137"/>
        <v>0</v>
      </c>
      <c r="L176" s="84">
        <f t="shared" si="138"/>
        <v>0</v>
      </c>
      <c r="N176" s="97">
        <f>+Επιχειρήσεις!I180</f>
        <v>0</v>
      </c>
      <c r="O176" s="86">
        <f t="shared" si="139"/>
        <v>0</v>
      </c>
      <c r="P176" s="87">
        <f t="shared" si="140"/>
        <v>0</v>
      </c>
      <c r="Q176" s="88">
        <f>IF(Επιχειρήσεις!J180=1,(K176*$Q$10),0)</f>
        <v>0</v>
      </c>
      <c r="R176" s="87">
        <f>IF(Επιχειρήσεις!K180=1,(K176*$R$10),0)</f>
        <v>0</v>
      </c>
      <c r="S176" s="89">
        <f t="shared" si="118"/>
        <v>0</v>
      </c>
      <c r="T176" s="144">
        <f t="shared" si="141"/>
        <v>0</v>
      </c>
      <c r="V176" s="145">
        <f t="shared" si="142"/>
        <v>0</v>
      </c>
      <c r="W176" s="28"/>
      <c r="X176" s="180">
        <f t="shared" si="119"/>
        <v>0</v>
      </c>
      <c r="Z176" s="165">
        <f>IF(Επιχειρήσεις!$M180=1,1,0)</f>
        <v>0</v>
      </c>
      <c r="AA176" s="91">
        <f t="shared" si="143"/>
        <v>0</v>
      </c>
      <c r="AB176" s="92">
        <f>IF(Επιχειρήσεις!$N180=1,1,0)</f>
        <v>0</v>
      </c>
      <c r="AC176" s="91">
        <f t="shared" si="144"/>
        <v>0</v>
      </c>
      <c r="AD176" s="92">
        <f>IF(Επιχειρήσεις!$O180=1,1,0)</f>
        <v>0</v>
      </c>
      <c r="AE176" s="91">
        <f t="shared" si="145"/>
        <v>0</v>
      </c>
      <c r="AF176" s="92">
        <f>IF(Επιχειρήσεις!$P180=1,1,0)</f>
        <v>0</v>
      </c>
      <c r="AG176" s="91">
        <f t="shared" si="146"/>
        <v>0</v>
      </c>
      <c r="AH176" s="93">
        <f>IF(Επιχειρήσεις!$Q180=1,1,0)</f>
        <v>0</v>
      </c>
      <c r="AI176" s="91">
        <f t="shared" si="147"/>
        <v>0</v>
      </c>
      <c r="AJ176" s="92">
        <f>IF(Επιχειρήσεις!$R180=1,1,0)</f>
        <v>0</v>
      </c>
      <c r="AK176" s="91">
        <f t="shared" si="148"/>
        <v>0</v>
      </c>
      <c r="AL176" s="90">
        <f>IF(Επιχειρήσεις!$M180=1,1,0)</f>
        <v>0</v>
      </c>
      <c r="AM176" s="91">
        <f t="shared" si="149"/>
        <v>0</v>
      </c>
      <c r="AN176" s="28"/>
      <c r="AO176" s="94">
        <f t="shared" si="150"/>
        <v>0</v>
      </c>
      <c r="AP176" s="166">
        <f t="shared" si="120"/>
        <v>0</v>
      </c>
      <c r="AS176" s="190">
        <f>+Επιχειρήσεις!U180</f>
        <v>0</v>
      </c>
      <c r="AT176" s="96">
        <f>+Επιχειρήσεις!V180</f>
        <v>0</v>
      </c>
      <c r="AU176" s="96">
        <f>+Επιχειρήσεις!W180</f>
        <v>0</v>
      </c>
      <c r="AV176" s="96">
        <f t="shared" si="102"/>
        <v>0</v>
      </c>
      <c r="AW176" s="96">
        <f t="shared" si="102"/>
        <v>0</v>
      </c>
      <c r="AX176" s="96">
        <f t="shared" si="102"/>
        <v>0</v>
      </c>
      <c r="AY176" s="96">
        <f>+AV176*Επιχειρήσεις!X180</f>
        <v>0</v>
      </c>
      <c r="AZ176" s="95">
        <f t="shared" si="121"/>
        <v>0</v>
      </c>
      <c r="BA176" s="191">
        <f t="shared" si="151"/>
        <v>0</v>
      </c>
      <c r="BD176" s="227">
        <f t="shared" si="122"/>
        <v>0</v>
      </c>
      <c r="BE176" s="144">
        <f>+ΥΠΟΛΟΓΙΣΜΟΙ!AP176</f>
        <v>0</v>
      </c>
      <c r="BF176" s="144">
        <f t="shared" si="123"/>
        <v>0</v>
      </c>
      <c r="BG176" s="144">
        <f t="shared" si="124"/>
        <v>0</v>
      </c>
      <c r="BH176" s="216">
        <f t="shared" si="125"/>
        <v>0</v>
      </c>
      <c r="BJ176" s="215">
        <f t="shared" si="126"/>
        <v>0</v>
      </c>
      <c r="BK176" s="144">
        <f t="shared" si="127"/>
        <v>0</v>
      </c>
      <c r="BL176" s="144">
        <f t="shared" si="128"/>
        <v>0</v>
      </c>
      <c r="BM176" s="217">
        <f t="shared" si="129"/>
        <v>0</v>
      </c>
      <c r="BN176" s="144">
        <f t="shared" si="130"/>
        <v>0</v>
      </c>
      <c r="BO176" s="217">
        <f t="shared" si="131"/>
        <v>0</v>
      </c>
      <c r="BP176" s="216">
        <f t="shared" si="132"/>
        <v>0</v>
      </c>
      <c r="BR176" s="215">
        <f t="shared" si="133"/>
        <v>0</v>
      </c>
      <c r="BS176" s="216">
        <f t="shared" si="134"/>
        <v>0</v>
      </c>
      <c r="BU176" s="222">
        <f t="shared" si="135"/>
        <v>0</v>
      </c>
      <c r="BV176" s="228">
        <f t="shared" si="136"/>
        <v>0</v>
      </c>
    </row>
    <row r="177" spans="1:74" x14ac:dyDescent="0.25">
      <c r="A177" s="77">
        <v>166</v>
      </c>
      <c r="B177" s="78" t="str">
        <f>+Επιχειρήσεις!B181</f>
        <v>Α</v>
      </c>
      <c r="C177" s="79"/>
      <c r="D177" s="80" t="str">
        <f>+Επιχειρήσεις!D181</f>
        <v>ΕΠΑΓΓΕΛΜΑΤΙΑΣ</v>
      </c>
      <c r="F177" s="81">
        <f>+Επιχειρήσεις!F181</f>
        <v>0</v>
      </c>
      <c r="H177" s="82">
        <f>IF(Επιχειρήσεις!H181&gt;1,1,0)</f>
        <v>0</v>
      </c>
      <c r="J177" s="143">
        <f>+Επιχειρήσεις!H181</f>
        <v>0</v>
      </c>
      <c r="K177" s="83">
        <f t="shared" si="137"/>
        <v>0</v>
      </c>
      <c r="L177" s="84">
        <f t="shared" si="138"/>
        <v>0</v>
      </c>
      <c r="N177" s="97">
        <f>+Επιχειρήσεις!I181</f>
        <v>0</v>
      </c>
      <c r="O177" s="86">
        <f t="shared" si="139"/>
        <v>0</v>
      </c>
      <c r="P177" s="87">
        <f t="shared" si="140"/>
        <v>0</v>
      </c>
      <c r="Q177" s="88">
        <f>IF(Επιχειρήσεις!J181=1,(K177*$Q$10),0)</f>
        <v>0</v>
      </c>
      <c r="R177" s="87">
        <f>IF(Επιχειρήσεις!K181=1,(K177*$R$10),0)</f>
        <v>0</v>
      </c>
      <c r="S177" s="89">
        <f t="shared" si="118"/>
        <v>0</v>
      </c>
      <c r="T177" s="144">
        <f t="shared" si="141"/>
        <v>0</v>
      </c>
      <c r="V177" s="145">
        <f t="shared" si="142"/>
        <v>0</v>
      </c>
      <c r="W177" s="28"/>
      <c r="X177" s="180">
        <f t="shared" si="119"/>
        <v>0</v>
      </c>
      <c r="Z177" s="165">
        <f>IF(Επιχειρήσεις!$M181=1,1,0)</f>
        <v>0</v>
      </c>
      <c r="AA177" s="91">
        <f t="shared" si="143"/>
        <v>0</v>
      </c>
      <c r="AB177" s="92">
        <f>IF(Επιχειρήσεις!$N181=1,1,0)</f>
        <v>0</v>
      </c>
      <c r="AC177" s="91">
        <f t="shared" si="144"/>
        <v>0</v>
      </c>
      <c r="AD177" s="92">
        <f>IF(Επιχειρήσεις!$O181=1,1,0)</f>
        <v>0</v>
      </c>
      <c r="AE177" s="91">
        <f t="shared" si="145"/>
        <v>0</v>
      </c>
      <c r="AF177" s="92">
        <f>IF(Επιχειρήσεις!$P181=1,1,0)</f>
        <v>0</v>
      </c>
      <c r="AG177" s="91">
        <f t="shared" si="146"/>
        <v>0</v>
      </c>
      <c r="AH177" s="93">
        <f>IF(Επιχειρήσεις!$Q181=1,1,0)</f>
        <v>0</v>
      </c>
      <c r="AI177" s="91">
        <f t="shared" si="147"/>
        <v>0</v>
      </c>
      <c r="AJ177" s="92">
        <f>IF(Επιχειρήσεις!$R181=1,1,0)</f>
        <v>0</v>
      </c>
      <c r="AK177" s="91">
        <f t="shared" si="148"/>
        <v>0</v>
      </c>
      <c r="AL177" s="90">
        <f>IF(Επιχειρήσεις!$M181=1,1,0)</f>
        <v>0</v>
      </c>
      <c r="AM177" s="91">
        <f t="shared" si="149"/>
        <v>0</v>
      </c>
      <c r="AN177" s="28"/>
      <c r="AO177" s="94">
        <f t="shared" si="150"/>
        <v>0</v>
      </c>
      <c r="AP177" s="166">
        <f t="shared" si="120"/>
        <v>0</v>
      </c>
      <c r="AS177" s="190">
        <f>+Επιχειρήσεις!U181</f>
        <v>0</v>
      </c>
      <c r="AT177" s="96">
        <f>+Επιχειρήσεις!V181</f>
        <v>0</v>
      </c>
      <c r="AU177" s="96">
        <f>+Επιχειρήσεις!W181</f>
        <v>0</v>
      </c>
      <c r="AV177" s="96">
        <f t="shared" si="102"/>
        <v>0</v>
      </c>
      <c r="AW177" s="96">
        <f t="shared" si="102"/>
        <v>0</v>
      </c>
      <c r="AX177" s="96">
        <f t="shared" si="102"/>
        <v>0</v>
      </c>
      <c r="AY177" s="96">
        <f>+AV177*Επιχειρήσεις!X181</f>
        <v>0</v>
      </c>
      <c r="AZ177" s="95">
        <f t="shared" si="121"/>
        <v>0</v>
      </c>
      <c r="BA177" s="191">
        <f t="shared" si="151"/>
        <v>0</v>
      </c>
      <c r="BD177" s="227">
        <f t="shared" si="122"/>
        <v>0</v>
      </c>
      <c r="BE177" s="144">
        <f>+ΥΠΟΛΟΓΙΣΜΟΙ!AP177</f>
        <v>0</v>
      </c>
      <c r="BF177" s="144">
        <f t="shared" si="123"/>
        <v>0</v>
      </c>
      <c r="BG177" s="144">
        <f t="shared" si="124"/>
        <v>0</v>
      </c>
      <c r="BH177" s="216">
        <f t="shared" si="125"/>
        <v>0</v>
      </c>
      <c r="BJ177" s="215">
        <f t="shared" si="126"/>
        <v>0</v>
      </c>
      <c r="BK177" s="144">
        <f t="shared" si="127"/>
        <v>0</v>
      </c>
      <c r="BL177" s="144">
        <f t="shared" si="128"/>
        <v>0</v>
      </c>
      <c r="BM177" s="217">
        <f t="shared" si="129"/>
        <v>0</v>
      </c>
      <c r="BN177" s="144">
        <f t="shared" si="130"/>
        <v>0</v>
      </c>
      <c r="BO177" s="217">
        <f t="shared" si="131"/>
        <v>0</v>
      </c>
      <c r="BP177" s="216">
        <f t="shared" si="132"/>
        <v>0</v>
      </c>
      <c r="BR177" s="215">
        <f t="shared" si="133"/>
        <v>0</v>
      </c>
      <c r="BS177" s="216">
        <f t="shared" si="134"/>
        <v>0</v>
      </c>
      <c r="BU177" s="222">
        <f t="shared" si="135"/>
        <v>0</v>
      </c>
      <c r="BV177" s="228">
        <f t="shared" si="136"/>
        <v>0</v>
      </c>
    </row>
    <row r="178" spans="1:74" x14ac:dyDescent="0.25">
      <c r="A178" s="77">
        <v>167</v>
      </c>
      <c r="B178" s="78" t="str">
        <f>+Επιχειρήσεις!B182</f>
        <v>Α</v>
      </c>
      <c r="C178" s="79"/>
      <c r="D178" s="80" t="str">
        <f>+Επιχειρήσεις!D182</f>
        <v>ΕΠΑΓΓΕΛΜΑΤΙΑΣ</v>
      </c>
      <c r="F178" s="81">
        <f>+Επιχειρήσεις!F182</f>
        <v>0</v>
      </c>
      <c r="H178" s="82">
        <f>IF(Επιχειρήσεις!H182&gt;1,1,0)</f>
        <v>0</v>
      </c>
      <c r="J178" s="143">
        <f>+Επιχειρήσεις!H182</f>
        <v>0</v>
      </c>
      <c r="K178" s="83">
        <f t="shared" si="137"/>
        <v>0</v>
      </c>
      <c r="L178" s="84">
        <f t="shared" si="138"/>
        <v>0</v>
      </c>
      <c r="N178" s="97">
        <f>+Επιχειρήσεις!I182</f>
        <v>0</v>
      </c>
      <c r="O178" s="86">
        <f t="shared" si="139"/>
        <v>0</v>
      </c>
      <c r="P178" s="87">
        <f t="shared" si="140"/>
        <v>0</v>
      </c>
      <c r="Q178" s="88">
        <f>IF(Επιχειρήσεις!J182=1,(K178*$Q$10),0)</f>
        <v>0</v>
      </c>
      <c r="R178" s="87">
        <f>IF(Επιχειρήσεις!K182=1,(K178*$R$10),0)</f>
        <v>0</v>
      </c>
      <c r="S178" s="89">
        <f t="shared" si="118"/>
        <v>0</v>
      </c>
      <c r="T178" s="144">
        <f t="shared" si="141"/>
        <v>0</v>
      </c>
      <c r="V178" s="145">
        <f t="shared" si="142"/>
        <v>0</v>
      </c>
      <c r="W178" s="28"/>
      <c r="X178" s="180">
        <f t="shared" si="119"/>
        <v>0</v>
      </c>
      <c r="Z178" s="165">
        <f>IF(Επιχειρήσεις!$M182=1,1,0)</f>
        <v>0</v>
      </c>
      <c r="AA178" s="91">
        <f t="shared" si="143"/>
        <v>0</v>
      </c>
      <c r="AB178" s="92">
        <f>IF(Επιχειρήσεις!$N182=1,1,0)</f>
        <v>0</v>
      </c>
      <c r="AC178" s="91">
        <f t="shared" si="144"/>
        <v>0</v>
      </c>
      <c r="AD178" s="92">
        <f>IF(Επιχειρήσεις!$O182=1,1,0)</f>
        <v>0</v>
      </c>
      <c r="AE178" s="91">
        <f t="shared" si="145"/>
        <v>0</v>
      </c>
      <c r="AF178" s="92">
        <f>IF(Επιχειρήσεις!$P182=1,1,0)</f>
        <v>0</v>
      </c>
      <c r="AG178" s="91">
        <f t="shared" si="146"/>
        <v>0</v>
      </c>
      <c r="AH178" s="93">
        <f>IF(Επιχειρήσεις!$Q182=1,1,0)</f>
        <v>0</v>
      </c>
      <c r="AI178" s="91">
        <f t="shared" si="147"/>
        <v>0</v>
      </c>
      <c r="AJ178" s="92">
        <f>IF(Επιχειρήσεις!$R182=1,1,0)</f>
        <v>0</v>
      </c>
      <c r="AK178" s="91">
        <f t="shared" si="148"/>
        <v>0</v>
      </c>
      <c r="AL178" s="90">
        <f>IF(Επιχειρήσεις!$M182=1,1,0)</f>
        <v>0</v>
      </c>
      <c r="AM178" s="91">
        <f t="shared" si="149"/>
        <v>0</v>
      </c>
      <c r="AN178" s="28"/>
      <c r="AO178" s="94">
        <f t="shared" si="150"/>
        <v>0</v>
      </c>
      <c r="AP178" s="166">
        <f t="shared" si="120"/>
        <v>0</v>
      </c>
      <c r="AS178" s="190">
        <f>+Επιχειρήσεις!U182</f>
        <v>0</v>
      </c>
      <c r="AT178" s="96">
        <f>+Επιχειρήσεις!V182</f>
        <v>0</v>
      </c>
      <c r="AU178" s="96">
        <f>+Επιχειρήσεις!W182</f>
        <v>0</v>
      </c>
      <c r="AV178" s="96">
        <f t="shared" si="102"/>
        <v>0</v>
      </c>
      <c r="AW178" s="96">
        <f t="shared" si="102"/>
        <v>0</v>
      </c>
      <c r="AX178" s="96">
        <f t="shared" si="102"/>
        <v>0</v>
      </c>
      <c r="AY178" s="96">
        <f>+AV178*Επιχειρήσεις!X182</f>
        <v>0</v>
      </c>
      <c r="AZ178" s="95">
        <f t="shared" si="121"/>
        <v>0</v>
      </c>
      <c r="BA178" s="191">
        <f t="shared" si="151"/>
        <v>0</v>
      </c>
      <c r="BD178" s="227">
        <f t="shared" si="122"/>
        <v>0</v>
      </c>
      <c r="BE178" s="144">
        <f>+ΥΠΟΛΟΓΙΣΜΟΙ!AP178</f>
        <v>0</v>
      </c>
      <c r="BF178" s="144">
        <f t="shared" si="123"/>
        <v>0</v>
      </c>
      <c r="BG178" s="144">
        <f t="shared" si="124"/>
        <v>0</v>
      </c>
      <c r="BH178" s="216">
        <f t="shared" si="125"/>
        <v>0</v>
      </c>
      <c r="BJ178" s="215">
        <f t="shared" si="126"/>
        <v>0</v>
      </c>
      <c r="BK178" s="144">
        <f t="shared" si="127"/>
        <v>0</v>
      </c>
      <c r="BL178" s="144">
        <f t="shared" si="128"/>
        <v>0</v>
      </c>
      <c r="BM178" s="217">
        <f t="shared" si="129"/>
        <v>0</v>
      </c>
      <c r="BN178" s="144">
        <f t="shared" si="130"/>
        <v>0</v>
      </c>
      <c r="BO178" s="217">
        <f t="shared" si="131"/>
        <v>0</v>
      </c>
      <c r="BP178" s="216">
        <f t="shared" si="132"/>
        <v>0</v>
      </c>
      <c r="BR178" s="215">
        <f t="shared" si="133"/>
        <v>0</v>
      </c>
      <c r="BS178" s="216">
        <f t="shared" si="134"/>
        <v>0</v>
      </c>
      <c r="BU178" s="222">
        <f t="shared" si="135"/>
        <v>0</v>
      </c>
      <c r="BV178" s="228">
        <f t="shared" si="136"/>
        <v>0</v>
      </c>
    </row>
    <row r="179" spans="1:74" x14ac:dyDescent="0.25">
      <c r="A179" s="77">
        <v>168</v>
      </c>
      <c r="B179" s="78" t="str">
        <f>+Επιχειρήσεις!B183</f>
        <v>Α</v>
      </c>
      <c r="C179" s="79"/>
      <c r="D179" s="80" t="str">
        <f>+Επιχειρήσεις!D183</f>
        <v>ΕΠΑΓΓΕΛΜΑΤΙΑΣ</v>
      </c>
      <c r="F179" s="81">
        <f>+Επιχειρήσεις!F183</f>
        <v>0</v>
      </c>
      <c r="H179" s="82">
        <f>IF(Επιχειρήσεις!H183&gt;1,1,0)</f>
        <v>0</v>
      </c>
      <c r="J179" s="143">
        <f>+Επιχειρήσεις!H183</f>
        <v>0</v>
      </c>
      <c r="K179" s="83">
        <f t="shared" si="137"/>
        <v>0</v>
      </c>
      <c r="L179" s="84">
        <f t="shared" si="138"/>
        <v>0</v>
      </c>
      <c r="N179" s="97">
        <f>+Επιχειρήσεις!I183</f>
        <v>0</v>
      </c>
      <c r="O179" s="86">
        <f t="shared" si="139"/>
        <v>0</v>
      </c>
      <c r="P179" s="87">
        <f t="shared" si="140"/>
        <v>0</v>
      </c>
      <c r="Q179" s="88">
        <f>IF(Επιχειρήσεις!J183=1,(K179*$Q$10),0)</f>
        <v>0</v>
      </c>
      <c r="R179" s="87">
        <f>IF(Επιχειρήσεις!K183=1,(K179*$R$10),0)</f>
        <v>0</v>
      </c>
      <c r="S179" s="89">
        <f t="shared" si="118"/>
        <v>0</v>
      </c>
      <c r="T179" s="144">
        <f t="shared" si="141"/>
        <v>0</v>
      </c>
      <c r="V179" s="145">
        <f t="shared" si="142"/>
        <v>0</v>
      </c>
      <c r="W179" s="28"/>
      <c r="X179" s="180">
        <f t="shared" si="119"/>
        <v>0</v>
      </c>
      <c r="Z179" s="165">
        <f>IF(Επιχειρήσεις!$M183=1,1,0)</f>
        <v>0</v>
      </c>
      <c r="AA179" s="91">
        <f t="shared" si="143"/>
        <v>0</v>
      </c>
      <c r="AB179" s="92">
        <f>IF(Επιχειρήσεις!$N183=1,1,0)</f>
        <v>0</v>
      </c>
      <c r="AC179" s="91">
        <f t="shared" si="144"/>
        <v>0</v>
      </c>
      <c r="AD179" s="92">
        <f>IF(Επιχειρήσεις!$O183=1,1,0)</f>
        <v>0</v>
      </c>
      <c r="AE179" s="91">
        <f t="shared" si="145"/>
        <v>0</v>
      </c>
      <c r="AF179" s="92">
        <f>IF(Επιχειρήσεις!$P183=1,1,0)</f>
        <v>0</v>
      </c>
      <c r="AG179" s="91">
        <f t="shared" si="146"/>
        <v>0</v>
      </c>
      <c r="AH179" s="93">
        <f>IF(Επιχειρήσεις!$Q183=1,1,0)</f>
        <v>0</v>
      </c>
      <c r="AI179" s="91">
        <f t="shared" si="147"/>
        <v>0</v>
      </c>
      <c r="AJ179" s="92">
        <f>IF(Επιχειρήσεις!$R183=1,1,0)</f>
        <v>0</v>
      </c>
      <c r="AK179" s="91">
        <f t="shared" si="148"/>
        <v>0</v>
      </c>
      <c r="AL179" s="90">
        <f>IF(Επιχειρήσεις!$M183=1,1,0)</f>
        <v>0</v>
      </c>
      <c r="AM179" s="91">
        <f t="shared" si="149"/>
        <v>0</v>
      </c>
      <c r="AN179" s="28"/>
      <c r="AO179" s="94">
        <f t="shared" si="150"/>
        <v>0</v>
      </c>
      <c r="AP179" s="166">
        <f t="shared" si="120"/>
        <v>0</v>
      </c>
      <c r="AS179" s="190">
        <f>+Επιχειρήσεις!U183</f>
        <v>0</v>
      </c>
      <c r="AT179" s="96">
        <f>+Επιχειρήσεις!V183</f>
        <v>0</v>
      </c>
      <c r="AU179" s="96">
        <f>+Επιχειρήσεις!W183</f>
        <v>0</v>
      </c>
      <c r="AV179" s="96">
        <f t="shared" si="102"/>
        <v>0</v>
      </c>
      <c r="AW179" s="96">
        <f t="shared" si="102"/>
        <v>0</v>
      </c>
      <c r="AX179" s="96">
        <f t="shared" si="102"/>
        <v>0</v>
      </c>
      <c r="AY179" s="96">
        <f>+AV179*Επιχειρήσεις!X183</f>
        <v>0</v>
      </c>
      <c r="AZ179" s="95">
        <f t="shared" si="121"/>
        <v>0</v>
      </c>
      <c r="BA179" s="191">
        <f t="shared" si="151"/>
        <v>0</v>
      </c>
      <c r="BD179" s="227">
        <f t="shared" si="122"/>
        <v>0</v>
      </c>
      <c r="BE179" s="144">
        <f>+ΥΠΟΛΟΓΙΣΜΟΙ!AP179</f>
        <v>0</v>
      </c>
      <c r="BF179" s="144">
        <f t="shared" si="123"/>
        <v>0</v>
      </c>
      <c r="BG179" s="144">
        <f t="shared" si="124"/>
        <v>0</v>
      </c>
      <c r="BH179" s="216">
        <f t="shared" si="125"/>
        <v>0</v>
      </c>
      <c r="BJ179" s="215">
        <f t="shared" si="126"/>
        <v>0</v>
      </c>
      <c r="BK179" s="144">
        <f t="shared" si="127"/>
        <v>0</v>
      </c>
      <c r="BL179" s="144">
        <f t="shared" si="128"/>
        <v>0</v>
      </c>
      <c r="BM179" s="217">
        <f t="shared" si="129"/>
        <v>0</v>
      </c>
      <c r="BN179" s="144">
        <f t="shared" si="130"/>
        <v>0</v>
      </c>
      <c r="BO179" s="217">
        <f t="shared" si="131"/>
        <v>0</v>
      </c>
      <c r="BP179" s="216">
        <f t="shared" si="132"/>
        <v>0</v>
      </c>
      <c r="BR179" s="215">
        <f t="shared" si="133"/>
        <v>0</v>
      </c>
      <c r="BS179" s="216">
        <f t="shared" si="134"/>
        <v>0</v>
      </c>
      <c r="BU179" s="222">
        <f t="shared" si="135"/>
        <v>0</v>
      </c>
      <c r="BV179" s="228">
        <f t="shared" si="136"/>
        <v>0</v>
      </c>
    </row>
    <row r="180" spans="1:74" x14ac:dyDescent="0.25">
      <c r="A180" s="77">
        <v>169</v>
      </c>
      <c r="B180" s="78" t="str">
        <f>+Επιχειρήσεις!B184</f>
        <v>Α</v>
      </c>
      <c r="C180" s="79"/>
      <c r="D180" s="80" t="str">
        <f>+Επιχειρήσεις!D184</f>
        <v>ΕΠΑΓΓΕΛΜΑΤΙΑΣ</v>
      </c>
      <c r="F180" s="81">
        <f>+Επιχειρήσεις!F184</f>
        <v>0</v>
      </c>
      <c r="H180" s="82">
        <f>IF(Επιχειρήσεις!H184&gt;1,1,0)</f>
        <v>0</v>
      </c>
      <c r="J180" s="143">
        <f>+Επιχειρήσεις!H184</f>
        <v>0</v>
      </c>
      <c r="K180" s="83">
        <f t="shared" si="137"/>
        <v>0</v>
      </c>
      <c r="L180" s="84">
        <f t="shared" si="138"/>
        <v>0</v>
      </c>
      <c r="N180" s="97">
        <f>+Επιχειρήσεις!I184</f>
        <v>0</v>
      </c>
      <c r="O180" s="86">
        <f t="shared" si="139"/>
        <v>0</v>
      </c>
      <c r="P180" s="87">
        <f t="shared" si="140"/>
        <v>0</v>
      </c>
      <c r="Q180" s="88">
        <f>IF(Επιχειρήσεις!J184=1,(K180*$Q$10),0)</f>
        <v>0</v>
      </c>
      <c r="R180" s="87">
        <f>IF(Επιχειρήσεις!K184=1,(K180*$R$10),0)</f>
        <v>0</v>
      </c>
      <c r="S180" s="89">
        <f t="shared" si="118"/>
        <v>0</v>
      </c>
      <c r="T180" s="144">
        <f t="shared" si="141"/>
        <v>0</v>
      </c>
      <c r="V180" s="145">
        <f t="shared" si="142"/>
        <v>0</v>
      </c>
      <c r="W180" s="28"/>
      <c r="X180" s="180">
        <f t="shared" si="119"/>
        <v>0</v>
      </c>
      <c r="Z180" s="165">
        <f>IF(Επιχειρήσεις!$M184=1,1,0)</f>
        <v>0</v>
      </c>
      <c r="AA180" s="91">
        <f t="shared" si="143"/>
        <v>0</v>
      </c>
      <c r="AB180" s="92">
        <f>IF(Επιχειρήσεις!$N184=1,1,0)</f>
        <v>0</v>
      </c>
      <c r="AC180" s="91">
        <f t="shared" si="144"/>
        <v>0</v>
      </c>
      <c r="AD180" s="92">
        <f>IF(Επιχειρήσεις!$O184=1,1,0)</f>
        <v>0</v>
      </c>
      <c r="AE180" s="91">
        <f t="shared" si="145"/>
        <v>0</v>
      </c>
      <c r="AF180" s="92">
        <f>IF(Επιχειρήσεις!$P184=1,1,0)</f>
        <v>0</v>
      </c>
      <c r="AG180" s="91">
        <f t="shared" si="146"/>
        <v>0</v>
      </c>
      <c r="AH180" s="93">
        <f>IF(Επιχειρήσεις!$Q184=1,1,0)</f>
        <v>0</v>
      </c>
      <c r="AI180" s="91">
        <f t="shared" si="147"/>
        <v>0</v>
      </c>
      <c r="AJ180" s="92">
        <f>IF(Επιχειρήσεις!$R184=1,1,0)</f>
        <v>0</v>
      </c>
      <c r="AK180" s="91">
        <f t="shared" si="148"/>
        <v>0</v>
      </c>
      <c r="AL180" s="90">
        <f>IF(Επιχειρήσεις!$M184=1,1,0)</f>
        <v>0</v>
      </c>
      <c r="AM180" s="91">
        <f t="shared" si="149"/>
        <v>0</v>
      </c>
      <c r="AN180" s="28"/>
      <c r="AO180" s="94">
        <f t="shared" si="150"/>
        <v>0</v>
      </c>
      <c r="AP180" s="166">
        <f t="shared" si="120"/>
        <v>0</v>
      </c>
      <c r="AS180" s="190">
        <f>+Επιχειρήσεις!U184</f>
        <v>0</v>
      </c>
      <c r="AT180" s="96">
        <f>+Επιχειρήσεις!V184</f>
        <v>0</v>
      </c>
      <c r="AU180" s="96">
        <f>+Επιχειρήσεις!W184</f>
        <v>0</v>
      </c>
      <c r="AV180" s="96">
        <f t="shared" si="102"/>
        <v>0</v>
      </c>
      <c r="AW180" s="96">
        <f t="shared" si="102"/>
        <v>0</v>
      </c>
      <c r="AX180" s="96">
        <f t="shared" si="102"/>
        <v>0</v>
      </c>
      <c r="AY180" s="96">
        <f>+AV180*Επιχειρήσεις!X184</f>
        <v>0</v>
      </c>
      <c r="AZ180" s="95">
        <f t="shared" si="121"/>
        <v>0</v>
      </c>
      <c r="BA180" s="191">
        <f t="shared" si="151"/>
        <v>0</v>
      </c>
      <c r="BD180" s="227">
        <f t="shared" si="122"/>
        <v>0</v>
      </c>
      <c r="BE180" s="144">
        <f>+ΥΠΟΛΟΓΙΣΜΟΙ!AP180</f>
        <v>0</v>
      </c>
      <c r="BF180" s="144">
        <f t="shared" si="123"/>
        <v>0</v>
      </c>
      <c r="BG180" s="144">
        <f t="shared" si="124"/>
        <v>0</v>
      </c>
      <c r="BH180" s="216">
        <f t="shared" si="125"/>
        <v>0</v>
      </c>
      <c r="BJ180" s="215">
        <f t="shared" si="126"/>
        <v>0</v>
      </c>
      <c r="BK180" s="144">
        <f t="shared" si="127"/>
        <v>0</v>
      </c>
      <c r="BL180" s="144">
        <f t="shared" si="128"/>
        <v>0</v>
      </c>
      <c r="BM180" s="217">
        <f t="shared" si="129"/>
        <v>0</v>
      </c>
      <c r="BN180" s="144">
        <f t="shared" si="130"/>
        <v>0</v>
      </c>
      <c r="BO180" s="217">
        <f t="shared" si="131"/>
        <v>0</v>
      </c>
      <c r="BP180" s="216">
        <f t="shared" si="132"/>
        <v>0</v>
      </c>
      <c r="BR180" s="215">
        <f t="shared" si="133"/>
        <v>0</v>
      </c>
      <c r="BS180" s="216">
        <f t="shared" si="134"/>
        <v>0</v>
      </c>
      <c r="BU180" s="222">
        <f t="shared" si="135"/>
        <v>0</v>
      </c>
      <c r="BV180" s="228">
        <f t="shared" si="136"/>
        <v>0</v>
      </c>
    </row>
    <row r="181" spans="1:74" x14ac:dyDescent="0.25">
      <c r="A181" s="77">
        <v>170</v>
      </c>
      <c r="B181" s="78" t="str">
        <f>+Επιχειρήσεις!B185</f>
        <v>Α</v>
      </c>
      <c r="C181" s="79"/>
      <c r="D181" s="80" t="str">
        <f>+Επιχειρήσεις!D185</f>
        <v>ΕΠΑΓΓΕΛΜΑΤΙΑΣ</v>
      </c>
      <c r="F181" s="81">
        <f>+Επιχειρήσεις!F185</f>
        <v>0</v>
      </c>
      <c r="H181" s="82">
        <f>IF(Επιχειρήσεις!H185&gt;1,1,0)</f>
        <v>0</v>
      </c>
      <c r="J181" s="143">
        <f>+Επιχειρήσεις!H185</f>
        <v>0</v>
      </c>
      <c r="K181" s="83">
        <f t="shared" si="137"/>
        <v>0</v>
      </c>
      <c r="L181" s="84">
        <f t="shared" si="138"/>
        <v>0</v>
      </c>
      <c r="N181" s="97">
        <f>+Επιχειρήσεις!I185</f>
        <v>0</v>
      </c>
      <c r="O181" s="86">
        <f t="shared" si="139"/>
        <v>0</v>
      </c>
      <c r="P181" s="87">
        <f t="shared" si="140"/>
        <v>0</v>
      </c>
      <c r="Q181" s="88">
        <f>IF(Επιχειρήσεις!J185=1,(K181*$Q$10),0)</f>
        <v>0</v>
      </c>
      <c r="R181" s="87">
        <f>IF(Επιχειρήσεις!K185=1,(K181*$R$10),0)</f>
        <v>0</v>
      </c>
      <c r="S181" s="89">
        <f t="shared" si="118"/>
        <v>0</v>
      </c>
      <c r="T181" s="144">
        <f t="shared" si="141"/>
        <v>0</v>
      </c>
      <c r="V181" s="145">
        <f t="shared" si="142"/>
        <v>0</v>
      </c>
      <c r="W181" s="28"/>
      <c r="X181" s="180">
        <f t="shared" si="119"/>
        <v>0</v>
      </c>
      <c r="Z181" s="165">
        <f>IF(Επιχειρήσεις!$M185=1,1,0)</f>
        <v>0</v>
      </c>
      <c r="AA181" s="91">
        <f t="shared" si="143"/>
        <v>0</v>
      </c>
      <c r="AB181" s="92">
        <f>IF(Επιχειρήσεις!$N185=1,1,0)</f>
        <v>0</v>
      </c>
      <c r="AC181" s="91">
        <f t="shared" si="144"/>
        <v>0</v>
      </c>
      <c r="AD181" s="92">
        <f>IF(Επιχειρήσεις!$O185=1,1,0)</f>
        <v>0</v>
      </c>
      <c r="AE181" s="91">
        <f t="shared" si="145"/>
        <v>0</v>
      </c>
      <c r="AF181" s="92">
        <f>IF(Επιχειρήσεις!$P185=1,1,0)</f>
        <v>0</v>
      </c>
      <c r="AG181" s="91">
        <f t="shared" si="146"/>
        <v>0</v>
      </c>
      <c r="AH181" s="93">
        <f>IF(Επιχειρήσεις!$Q185=1,1,0)</f>
        <v>0</v>
      </c>
      <c r="AI181" s="91">
        <f t="shared" si="147"/>
        <v>0</v>
      </c>
      <c r="AJ181" s="92">
        <f>IF(Επιχειρήσεις!$R185=1,1,0)</f>
        <v>0</v>
      </c>
      <c r="AK181" s="91">
        <f t="shared" si="148"/>
        <v>0</v>
      </c>
      <c r="AL181" s="90">
        <f>IF(Επιχειρήσεις!$M185=1,1,0)</f>
        <v>0</v>
      </c>
      <c r="AM181" s="91">
        <f t="shared" si="149"/>
        <v>0</v>
      </c>
      <c r="AN181" s="28"/>
      <c r="AO181" s="94">
        <f t="shared" si="150"/>
        <v>0</v>
      </c>
      <c r="AP181" s="166">
        <f t="shared" si="120"/>
        <v>0</v>
      </c>
      <c r="AS181" s="190">
        <f>+Επιχειρήσεις!U185</f>
        <v>0</v>
      </c>
      <c r="AT181" s="96">
        <f>+Επιχειρήσεις!V185</f>
        <v>0</v>
      </c>
      <c r="AU181" s="96">
        <f>+Επιχειρήσεις!W185</f>
        <v>0</v>
      </c>
      <c r="AV181" s="96">
        <f t="shared" si="102"/>
        <v>0</v>
      </c>
      <c r="AW181" s="96">
        <f t="shared" si="102"/>
        <v>0</v>
      </c>
      <c r="AX181" s="96">
        <f t="shared" si="102"/>
        <v>0</v>
      </c>
      <c r="AY181" s="96">
        <f>+AV181*Επιχειρήσεις!X185</f>
        <v>0</v>
      </c>
      <c r="AZ181" s="95">
        <f t="shared" si="121"/>
        <v>0</v>
      </c>
      <c r="BA181" s="191">
        <f t="shared" si="151"/>
        <v>0</v>
      </c>
      <c r="BD181" s="227">
        <f t="shared" si="122"/>
        <v>0</v>
      </c>
      <c r="BE181" s="144">
        <f>+ΥΠΟΛΟΓΙΣΜΟΙ!AP181</f>
        <v>0</v>
      </c>
      <c r="BF181" s="144">
        <f t="shared" si="123"/>
        <v>0</v>
      </c>
      <c r="BG181" s="144">
        <f t="shared" si="124"/>
        <v>0</v>
      </c>
      <c r="BH181" s="216">
        <f t="shared" si="125"/>
        <v>0</v>
      </c>
      <c r="BJ181" s="215">
        <f t="shared" si="126"/>
        <v>0</v>
      </c>
      <c r="BK181" s="144">
        <f t="shared" si="127"/>
        <v>0</v>
      </c>
      <c r="BL181" s="144">
        <f t="shared" si="128"/>
        <v>0</v>
      </c>
      <c r="BM181" s="217">
        <f t="shared" si="129"/>
        <v>0</v>
      </c>
      <c r="BN181" s="144">
        <f t="shared" si="130"/>
        <v>0</v>
      </c>
      <c r="BO181" s="217">
        <f t="shared" si="131"/>
        <v>0</v>
      </c>
      <c r="BP181" s="216">
        <f t="shared" si="132"/>
        <v>0</v>
      </c>
      <c r="BR181" s="215">
        <f t="shared" si="133"/>
        <v>0</v>
      </c>
      <c r="BS181" s="216">
        <f t="shared" si="134"/>
        <v>0</v>
      </c>
      <c r="BU181" s="222">
        <f t="shared" si="135"/>
        <v>0</v>
      </c>
      <c r="BV181" s="228">
        <f t="shared" si="136"/>
        <v>0</v>
      </c>
    </row>
    <row r="182" spans="1:74" x14ac:dyDescent="0.25">
      <c r="A182" s="77">
        <v>171</v>
      </c>
      <c r="B182" s="78" t="str">
        <f>+Επιχειρήσεις!B186</f>
        <v>Α</v>
      </c>
      <c r="C182" s="79"/>
      <c r="D182" s="80" t="str">
        <f>+Επιχειρήσεις!D186</f>
        <v>ΕΠΑΓΓΕΛΜΑΤΙΑΣ</v>
      </c>
      <c r="F182" s="81">
        <f>+Επιχειρήσεις!F186</f>
        <v>0</v>
      </c>
      <c r="H182" s="82">
        <f>IF(Επιχειρήσεις!H186&gt;1,1,0)</f>
        <v>0</v>
      </c>
      <c r="J182" s="143">
        <f>+Επιχειρήσεις!H186</f>
        <v>0</v>
      </c>
      <c r="K182" s="83">
        <f t="shared" si="137"/>
        <v>0</v>
      </c>
      <c r="L182" s="84">
        <f t="shared" si="138"/>
        <v>0</v>
      </c>
      <c r="N182" s="97">
        <f>+Επιχειρήσεις!I186</f>
        <v>0</v>
      </c>
      <c r="O182" s="86">
        <f t="shared" si="139"/>
        <v>0</v>
      </c>
      <c r="P182" s="87">
        <f t="shared" si="140"/>
        <v>0</v>
      </c>
      <c r="Q182" s="88">
        <f>IF(Επιχειρήσεις!J186=1,(K182*$Q$10),0)</f>
        <v>0</v>
      </c>
      <c r="R182" s="87">
        <f>IF(Επιχειρήσεις!K186=1,(K182*$R$10),0)</f>
        <v>0</v>
      </c>
      <c r="S182" s="89">
        <f t="shared" si="118"/>
        <v>0</v>
      </c>
      <c r="T182" s="144">
        <f t="shared" si="141"/>
        <v>0</v>
      </c>
      <c r="V182" s="145">
        <f t="shared" si="142"/>
        <v>0</v>
      </c>
      <c r="W182" s="28"/>
      <c r="X182" s="180">
        <f t="shared" si="119"/>
        <v>0</v>
      </c>
      <c r="Z182" s="165">
        <f>IF(Επιχειρήσεις!$M186=1,1,0)</f>
        <v>0</v>
      </c>
      <c r="AA182" s="91">
        <f t="shared" si="143"/>
        <v>0</v>
      </c>
      <c r="AB182" s="92">
        <f>IF(Επιχειρήσεις!$N186=1,1,0)</f>
        <v>0</v>
      </c>
      <c r="AC182" s="91">
        <f t="shared" si="144"/>
        <v>0</v>
      </c>
      <c r="AD182" s="92">
        <f>IF(Επιχειρήσεις!$O186=1,1,0)</f>
        <v>0</v>
      </c>
      <c r="AE182" s="91">
        <f t="shared" si="145"/>
        <v>0</v>
      </c>
      <c r="AF182" s="92">
        <f>IF(Επιχειρήσεις!$P186=1,1,0)</f>
        <v>0</v>
      </c>
      <c r="AG182" s="91">
        <f t="shared" si="146"/>
        <v>0</v>
      </c>
      <c r="AH182" s="93">
        <f>IF(Επιχειρήσεις!$Q186=1,1,0)</f>
        <v>0</v>
      </c>
      <c r="AI182" s="91">
        <f t="shared" si="147"/>
        <v>0</v>
      </c>
      <c r="AJ182" s="92">
        <f>IF(Επιχειρήσεις!$R186=1,1,0)</f>
        <v>0</v>
      </c>
      <c r="AK182" s="91">
        <f t="shared" si="148"/>
        <v>0</v>
      </c>
      <c r="AL182" s="90">
        <f>IF(Επιχειρήσεις!$M186=1,1,0)</f>
        <v>0</v>
      </c>
      <c r="AM182" s="91">
        <f t="shared" si="149"/>
        <v>0</v>
      </c>
      <c r="AN182" s="28"/>
      <c r="AO182" s="94">
        <f t="shared" si="150"/>
        <v>0</v>
      </c>
      <c r="AP182" s="166">
        <f t="shared" si="120"/>
        <v>0</v>
      </c>
      <c r="AS182" s="190">
        <f>+Επιχειρήσεις!U186</f>
        <v>0</v>
      </c>
      <c r="AT182" s="96">
        <f>+Επιχειρήσεις!V186</f>
        <v>0</v>
      </c>
      <c r="AU182" s="96">
        <f>+Επιχειρήσεις!W186</f>
        <v>0</v>
      </c>
      <c r="AV182" s="96">
        <f t="shared" si="102"/>
        <v>0</v>
      </c>
      <c r="AW182" s="96">
        <f t="shared" si="102"/>
        <v>0</v>
      </c>
      <c r="AX182" s="96">
        <f t="shared" si="102"/>
        <v>0</v>
      </c>
      <c r="AY182" s="96">
        <f>+AV182*Επιχειρήσεις!X186</f>
        <v>0</v>
      </c>
      <c r="AZ182" s="95">
        <f t="shared" si="121"/>
        <v>0</v>
      </c>
      <c r="BA182" s="191">
        <f t="shared" si="151"/>
        <v>0</v>
      </c>
      <c r="BD182" s="227">
        <f t="shared" si="122"/>
        <v>0</v>
      </c>
      <c r="BE182" s="144">
        <f>+ΥΠΟΛΟΓΙΣΜΟΙ!AP182</f>
        <v>0</v>
      </c>
      <c r="BF182" s="144">
        <f t="shared" si="123"/>
        <v>0</v>
      </c>
      <c r="BG182" s="144">
        <f t="shared" si="124"/>
        <v>0</v>
      </c>
      <c r="BH182" s="216">
        <f t="shared" si="125"/>
        <v>0</v>
      </c>
      <c r="BJ182" s="215">
        <f t="shared" si="126"/>
        <v>0</v>
      </c>
      <c r="BK182" s="144">
        <f t="shared" si="127"/>
        <v>0</v>
      </c>
      <c r="BL182" s="144">
        <f t="shared" si="128"/>
        <v>0</v>
      </c>
      <c r="BM182" s="217">
        <f t="shared" si="129"/>
        <v>0</v>
      </c>
      <c r="BN182" s="144">
        <f t="shared" si="130"/>
        <v>0</v>
      </c>
      <c r="BO182" s="217">
        <f t="shared" si="131"/>
        <v>0</v>
      </c>
      <c r="BP182" s="216">
        <f t="shared" si="132"/>
        <v>0</v>
      </c>
      <c r="BR182" s="215">
        <f t="shared" si="133"/>
        <v>0</v>
      </c>
      <c r="BS182" s="216">
        <f t="shared" si="134"/>
        <v>0</v>
      </c>
      <c r="BU182" s="222">
        <f t="shared" si="135"/>
        <v>0</v>
      </c>
      <c r="BV182" s="228">
        <f t="shared" si="136"/>
        <v>0</v>
      </c>
    </row>
    <row r="183" spans="1:74" x14ac:dyDescent="0.25">
      <c r="A183" s="77">
        <v>172</v>
      </c>
      <c r="B183" s="78" t="str">
        <f>+Επιχειρήσεις!B187</f>
        <v>Α</v>
      </c>
      <c r="C183" s="79"/>
      <c r="D183" s="80" t="str">
        <f>+Επιχειρήσεις!D187</f>
        <v>ΕΠΑΓΓΕΛΜΑΤΙΑΣ</v>
      </c>
      <c r="F183" s="81">
        <f>+Επιχειρήσεις!F187</f>
        <v>0</v>
      </c>
      <c r="H183" s="82">
        <f>IF(Επιχειρήσεις!H187&gt;1,1,0)</f>
        <v>0</v>
      </c>
      <c r="J183" s="143">
        <f>+Επιχειρήσεις!H187</f>
        <v>0</v>
      </c>
      <c r="K183" s="83">
        <f t="shared" si="137"/>
        <v>0</v>
      </c>
      <c r="L183" s="84">
        <f t="shared" si="138"/>
        <v>0</v>
      </c>
      <c r="N183" s="97">
        <f>+Επιχειρήσεις!I187</f>
        <v>0</v>
      </c>
      <c r="O183" s="86">
        <f t="shared" si="139"/>
        <v>0</v>
      </c>
      <c r="P183" s="87">
        <f t="shared" si="140"/>
        <v>0</v>
      </c>
      <c r="Q183" s="88">
        <f>IF(Επιχειρήσεις!J187=1,(K183*$Q$10),0)</f>
        <v>0</v>
      </c>
      <c r="R183" s="87">
        <f>IF(Επιχειρήσεις!K187=1,(K183*$R$10),0)</f>
        <v>0</v>
      </c>
      <c r="S183" s="89">
        <f t="shared" si="118"/>
        <v>0</v>
      </c>
      <c r="T183" s="144">
        <f t="shared" si="141"/>
        <v>0</v>
      </c>
      <c r="V183" s="145">
        <f t="shared" si="142"/>
        <v>0</v>
      </c>
      <c r="W183" s="28"/>
      <c r="X183" s="180">
        <f t="shared" si="119"/>
        <v>0</v>
      </c>
      <c r="Z183" s="165">
        <f>IF(Επιχειρήσεις!$M187=1,1,0)</f>
        <v>0</v>
      </c>
      <c r="AA183" s="91">
        <f t="shared" si="143"/>
        <v>0</v>
      </c>
      <c r="AB183" s="92">
        <f>IF(Επιχειρήσεις!$N187=1,1,0)</f>
        <v>0</v>
      </c>
      <c r="AC183" s="91">
        <f t="shared" si="144"/>
        <v>0</v>
      </c>
      <c r="AD183" s="92">
        <f>IF(Επιχειρήσεις!$O187=1,1,0)</f>
        <v>0</v>
      </c>
      <c r="AE183" s="91">
        <f t="shared" si="145"/>
        <v>0</v>
      </c>
      <c r="AF183" s="92">
        <f>IF(Επιχειρήσεις!$P187=1,1,0)</f>
        <v>0</v>
      </c>
      <c r="AG183" s="91">
        <f t="shared" si="146"/>
        <v>0</v>
      </c>
      <c r="AH183" s="93">
        <f>IF(Επιχειρήσεις!$Q187=1,1,0)</f>
        <v>0</v>
      </c>
      <c r="AI183" s="91">
        <f t="shared" si="147"/>
        <v>0</v>
      </c>
      <c r="AJ183" s="92">
        <f>IF(Επιχειρήσεις!$R187=1,1,0)</f>
        <v>0</v>
      </c>
      <c r="AK183" s="91">
        <f t="shared" si="148"/>
        <v>0</v>
      </c>
      <c r="AL183" s="90">
        <f>IF(Επιχειρήσεις!$M187=1,1,0)</f>
        <v>0</v>
      </c>
      <c r="AM183" s="91">
        <f t="shared" si="149"/>
        <v>0</v>
      </c>
      <c r="AN183" s="28"/>
      <c r="AO183" s="94">
        <f t="shared" si="150"/>
        <v>0</v>
      </c>
      <c r="AP183" s="166">
        <f t="shared" si="120"/>
        <v>0</v>
      </c>
      <c r="AS183" s="190">
        <f>+Επιχειρήσεις!U187</f>
        <v>0</v>
      </c>
      <c r="AT183" s="96">
        <f>+Επιχειρήσεις!V187</f>
        <v>0</v>
      </c>
      <c r="AU183" s="96">
        <f>+Επιχειρήσεις!W187</f>
        <v>0</v>
      </c>
      <c r="AV183" s="96">
        <f t="shared" si="102"/>
        <v>0</v>
      </c>
      <c r="AW183" s="96">
        <f t="shared" si="102"/>
        <v>0</v>
      </c>
      <c r="AX183" s="96">
        <f t="shared" si="102"/>
        <v>0</v>
      </c>
      <c r="AY183" s="96">
        <f>+AV183*Επιχειρήσεις!X187</f>
        <v>0</v>
      </c>
      <c r="AZ183" s="95">
        <f t="shared" si="121"/>
        <v>0</v>
      </c>
      <c r="BA183" s="191">
        <f t="shared" si="151"/>
        <v>0</v>
      </c>
      <c r="BD183" s="227">
        <f t="shared" si="122"/>
        <v>0</v>
      </c>
      <c r="BE183" s="144">
        <f>+ΥΠΟΛΟΓΙΣΜΟΙ!AP183</f>
        <v>0</v>
      </c>
      <c r="BF183" s="144">
        <f t="shared" si="123"/>
        <v>0</v>
      </c>
      <c r="BG183" s="144">
        <f t="shared" si="124"/>
        <v>0</v>
      </c>
      <c r="BH183" s="216">
        <f t="shared" si="125"/>
        <v>0</v>
      </c>
      <c r="BJ183" s="215">
        <f t="shared" si="126"/>
        <v>0</v>
      </c>
      <c r="BK183" s="144">
        <f t="shared" si="127"/>
        <v>0</v>
      </c>
      <c r="BL183" s="144">
        <f t="shared" si="128"/>
        <v>0</v>
      </c>
      <c r="BM183" s="217">
        <f t="shared" si="129"/>
        <v>0</v>
      </c>
      <c r="BN183" s="144">
        <f t="shared" si="130"/>
        <v>0</v>
      </c>
      <c r="BO183" s="217">
        <f t="shared" si="131"/>
        <v>0</v>
      </c>
      <c r="BP183" s="216">
        <f t="shared" si="132"/>
        <v>0</v>
      </c>
      <c r="BR183" s="215">
        <f t="shared" si="133"/>
        <v>0</v>
      </c>
      <c r="BS183" s="216">
        <f t="shared" si="134"/>
        <v>0</v>
      </c>
      <c r="BU183" s="222">
        <f t="shared" si="135"/>
        <v>0</v>
      </c>
      <c r="BV183" s="228">
        <f t="shared" si="136"/>
        <v>0</v>
      </c>
    </row>
    <row r="184" spans="1:74" x14ac:dyDescent="0.25">
      <c r="A184" s="77">
        <v>173</v>
      </c>
      <c r="B184" s="78" t="str">
        <f>+Επιχειρήσεις!B188</f>
        <v>Α</v>
      </c>
      <c r="C184" s="79"/>
      <c r="D184" s="80" t="str">
        <f>+Επιχειρήσεις!D188</f>
        <v>ΕΠΑΓΓΕΛΜΑΤΙΑΣ</v>
      </c>
      <c r="F184" s="81">
        <f>+Επιχειρήσεις!F188</f>
        <v>0</v>
      </c>
      <c r="H184" s="82">
        <f>IF(Επιχειρήσεις!H188&gt;1,1,0)</f>
        <v>0</v>
      </c>
      <c r="J184" s="143">
        <f>+Επιχειρήσεις!H188</f>
        <v>0</v>
      </c>
      <c r="K184" s="83">
        <f t="shared" si="137"/>
        <v>0</v>
      </c>
      <c r="L184" s="84">
        <f t="shared" si="138"/>
        <v>0</v>
      </c>
      <c r="N184" s="97">
        <f>+Επιχειρήσεις!I188</f>
        <v>0</v>
      </c>
      <c r="O184" s="86">
        <f t="shared" si="139"/>
        <v>0</v>
      </c>
      <c r="P184" s="87">
        <f t="shared" si="140"/>
        <v>0</v>
      </c>
      <c r="Q184" s="88">
        <f>IF(Επιχειρήσεις!J188=1,(K184*$Q$10),0)</f>
        <v>0</v>
      </c>
      <c r="R184" s="87">
        <f>IF(Επιχειρήσεις!K188=1,(K184*$R$10),0)</f>
        <v>0</v>
      </c>
      <c r="S184" s="89">
        <f t="shared" si="118"/>
        <v>0</v>
      </c>
      <c r="T184" s="144">
        <f t="shared" si="141"/>
        <v>0</v>
      </c>
      <c r="V184" s="145">
        <f t="shared" si="142"/>
        <v>0</v>
      </c>
      <c r="W184" s="28"/>
      <c r="X184" s="180">
        <f t="shared" si="119"/>
        <v>0</v>
      </c>
      <c r="Z184" s="165">
        <f>IF(Επιχειρήσεις!$M188=1,1,0)</f>
        <v>0</v>
      </c>
      <c r="AA184" s="91">
        <f t="shared" si="143"/>
        <v>0</v>
      </c>
      <c r="AB184" s="92">
        <f>IF(Επιχειρήσεις!$N188=1,1,0)</f>
        <v>0</v>
      </c>
      <c r="AC184" s="91">
        <f t="shared" si="144"/>
        <v>0</v>
      </c>
      <c r="AD184" s="92">
        <f>IF(Επιχειρήσεις!$O188=1,1,0)</f>
        <v>0</v>
      </c>
      <c r="AE184" s="91">
        <f t="shared" si="145"/>
        <v>0</v>
      </c>
      <c r="AF184" s="92">
        <f>IF(Επιχειρήσεις!$P188=1,1,0)</f>
        <v>0</v>
      </c>
      <c r="AG184" s="91">
        <f t="shared" si="146"/>
        <v>0</v>
      </c>
      <c r="AH184" s="93">
        <f>IF(Επιχειρήσεις!$Q188=1,1,0)</f>
        <v>0</v>
      </c>
      <c r="AI184" s="91">
        <f t="shared" si="147"/>
        <v>0</v>
      </c>
      <c r="AJ184" s="92">
        <f>IF(Επιχειρήσεις!$R188=1,1,0)</f>
        <v>0</v>
      </c>
      <c r="AK184" s="91">
        <f t="shared" si="148"/>
        <v>0</v>
      </c>
      <c r="AL184" s="90">
        <f>IF(Επιχειρήσεις!$M188=1,1,0)</f>
        <v>0</v>
      </c>
      <c r="AM184" s="91">
        <f t="shared" si="149"/>
        <v>0</v>
      </c>
      <c r="AN184" s="28"/>
      <c r="AO184" s="94">
        <f t="shared" si="150"/>
        <v>0</v>
      </c>
      <c r="AP184" s="166">
        <f t="shared" si="120"/>
        <v>0</v>
      </c>
      <c r="AS184" s="190">
        <f>+Επιχειρήσεις!U188</f>
        <v>0</v>
      </c>
      <c r="AT184" s="96">
        <f>+Επιχειρήσεις!V188</f>
        <v>0</v>
      </c>
      <c r="AU184" s="96">
        <f>+Επιχειρήσεις!W188</f>
        <v>0</v>
      </c>
      <c r="AV184" s="96">
        <f t="shared" si="102"/>
        <v>0</v>
      </c>
      <c r="AW184" s="96">
        <f t="shared" si="102"/>
        <v>0</v>
      </c>
      <c r="AX184" s="96">
        <f t="shared" si="102"/>
        <v>0</v>
      </c>
      <c r="AY184" s="96">
        <f>+AV184*Επιχειρήσεις!X188</f>
        <v>0</v>
      </c>
      <c r="AZ184" s="95">
        <f t="shared" si="121"/>
        <v>0</v>
      </c>
      <c r="BA184" s="191">
        <f t="shared" si="151"/>
        <v>0</v>
      </c>
      <c r="BD184" s="227">
        <f t="shared" si="122"/>
        <v>0</v>
      </c>
      <c r="BE184" s="144">
        <f>+ΥΠΟΛΟΓΙΣΜΟΙ!AP184</f>
        <v>0</v>
      </c>
      <c r="BF184" s="144">
        <f t="shared" si="123"/>
        <v>0</v>
      </c>
      <c r="BG184" s="144">
        <f t="shared" si="124"/>
        <v>0</v>
      </c>
      <c r="BH184" s="216">
        <f t="shared" si="125"/>
        <v>0</v>
      </c>
      <c r="BJ184" s="215">
        <f t="shared" si="126"/>
        <v>0</v>
      </c>
      <c r="BK184" s="144">
        <f t="shared" si="127"/>
        <v>0</v>
      </c>
      <c r="BL184" s="144">
        <f t="shared" si="128"/>
        <v>0</v>
      </c>
      <c r="BM184" s="217">
        <f t="shared" si="129"/>
        <v>0</v>
      </c>
      <c r="BN184" s="144">
        <f t="shared" si="130"/>
        <v>0</v>
      </c>
      <c r="BO184" s="217">
        <f t="shared" si="131"/>
        <v>0</v>
      </c>
      <c r="BP184" s="216">
        <f t="shared" si="132"/>
        <v>0</v>
      </c>
      <c r="BR184" s="215">
        <f t="shared" si="133"/>
        <v>0</v>
      </c>
      <c r="BS184" s="216">
        <f t="shared" si="134"/>
        <v>0</v>
      </c>
      <c r="BU184" s="222">
        <f t="shared" si="135"/>
        <v>0</v>
      </c>
      <c r="BV184" s="228">
        <f t="shared" si="136"/>
        <v>0</v>
      </c>
    </row>
    <row r="185" spans="1:74" x14ac:dyDescent="0.25">
      <c r="A185" s="77">
        <v>174</v>
      </c>
      <c r="B185" s="78" t="str">
        <f>+Επιχειρήσεις!B189</f>
        <v>Α</v>
      </c>
      <c r="C185" s="79">
        <f>+Επιχειρήσεις!C189</f>
        <v>0</v>
      </c>
      <c r="D185" s="80" t="str">
        <f>+Επιχειρήσεις!D189</f>
        <v>ΕΠΑΓΓΕΛΜΑΤΙΑΣ</v>
      </c>
      <c r="F185" s="81">
        <f>+Επιχειρήσεις!F189</f>
        <v>0</v>
      </c>
      <c r="H185" s="82">
        <f>IF(Επιχειρήσεις!H189&gt;1,1,0)</f>
        <v>0</v>
      </c>
      <c r="J185" s="143">
        <f>+Επιχειρήσεις!H189</f>
        <v>0</v>
      </c>
      <c r="K185" s="83">
        <f t="shared" si="137"/>
        <v>0</v>
      </c>
      <c r="L185" s="84">
        <f t="shared" si="138"/>
        <v>0</v>
      </c>
      <c r="N185" s="97">
        <f>+Επιχειρήσεις!I189</f>
        <v>0</v>
      </c>
      <c r="O185" s="86">
        <f t="shared" si="139"/>
        <v>0</v>
      </c>
      <c r="P185" s="87">
        <f t="shared" si="140"/>
        <v>0</v>
      </c>
      <c r="Q185" s="88">
        <f>IF(Επιχειρήσεις!J189=1,(K185*$Q$10),0)</f>
        <v>0</v>
      </c>
      <c r="R185" s="87">
        <f>IF(Επιχειρήσεις!K189=1,(K185*$R$10),0)</f>
        <v>0</v>
      </c>
      <c r="S185" s="89">
        <f t="shared" si="118"/>
        <v>0</v>
      </c>
      <c r="T185" s="144">
        <f t="shared" si="141"/>
        <v>0</v>
      </c>
      <c r="V185" s="145">
        <f t="shared" si="142"/>
        <v>0</v>
      </c>
      <c r="W185" s="28"/>
      <c r="X185" s="180">
        <f t="shared" si="119"/>
        <v>0</v>
      </c>
      <c r="Z185" s="165">
        <f>IF(Επιχειρήσεις!$M189=1,1,0)</f>
        <v>0</v>
      </c>
      <c r="AA185" s="91">
        <f t="shared" si="143"/>
        <v>0</v>
      </c>
      <c r="AB185" s="92">
        <f>IF(Επιχειρήσεις!$N189=1,1,0)</f>
        <v>0</v>
      </c>
      <c r="AC185" s="91">
        <f t="shared" si="144"/>
        <v>0</v>
      </c>
      <c r="AD185" s="92">
        <f>IF(Επιχειρήσεις!$O189=1,1,0)</f>
        <v>0</v>
      </c>
      <c r="AE185" s="91">
        <f t="shared" si="145"/>
        <v>0</v>
      </c>
      <c r="AF185" s="92">
        <f>IF(Επιχειρήσεις!$P189=1,1,0)</f>
        <v>0</v>
      </c>
      <c r="AG185" s="91">
        <f t="shared" si="146"/>
        <v>0</v>
      </c>
      <c r="AH185" s="93">
        <f>IF(Επιχειρήσεις!$Q189=1,1,0)</f>
        <v>0</v>
      </c>
      <c r="AI185" s="91">
        <f t="shared" si="147"/>
        <v>0</v>
      </c>
      <c r="AJ185" s="92">
        <f>IF(Επιχειρήσεις!$R189=1,1,0)</f>
        <v>0</v>
      </c>
      <c r="AK185" s="91">
        <f t="shared" si="148"/>
        <v>0</v>
      </c>
      <c r="AL185" s="90">
        <f>IF(Επιχειρήσεις!$M189=1,1,0)</f>
        <v>0</v>
      </c>
      <c r="AM185" s="91">
        <f t="shared" si="149"/>
        <v>0</v>
      </c>
      <c r="AN185" s="28"/>
      <c r="AO185" s="94">
        <f t="shared" si="150"/>
        <v>0</v>
      </c>
      <c r="AP185" s="166">
        <f t="shared" si="120"/>
        <v>0</v>
      </c>
      <c r="AS185" s="190">
        <f>+Επιχειρήσεις!U189</f>
        <v>0</v>
      </c>
      <c r="AT185" s="96">
        <f>+Επιχειρήσεις!V189</f>
        <v>0</v>
      </c>
      <c r="AU185" s="96">
        <f>+Επιχειρήσεις!W189</f>
        <v>0</v>
      </c>
      <c r="AV185" s="96">
        <f t="shared" si="102"/>
        <v>0</v>
      </c>
      <c r="AW185" s="96">
        <f t="shared" si="102"/>
        <v>0</v>
      </c>
      <c r="AX185" s="96">
        <f t="shared" si="102"/>
        <v>0</v>
      </c>
      <c r="AY185" s="96">
        <f>+AV185*Επιχειρήσεις!X189</f>
        <v>0</v>
      </c>
      <c r="AZ185" s="95">
        <f t="shared" si="121"/>
        <v>0</v>
      </c>
      <c r="BA185" s="191">
        <f t="shared" si="151"/>
        <v>0</v>
      </c>
      <c r="BD185" s="227">
        <f t="shared" si="122"/>
        <v>0</v>
      </c>
      <c r="BE185" s="144">
        <f>+ΥΠΟΛΟΓΙΣΜΟΙ!AP185</f>
        <v>0</v>
      </c>
      <c r="BF185" s="144">
        <f t="shared" si="123"/>
        <v>0</v>
      </c>
      <c r="BG185" s="144">
        <f t="shared" si="124"/>
        <v>0</v>
      </c>
      <c r="BH185" s="216">
        <f t="shared" si="125"/>
        <v>0</v>
      </c>
      <c r="BJ185" s="215">
        <f t="shared" si="126"/>
        <v>0</v>
      </c>
      <c r="BK185" s="144">
        <f t="shared" si="127"/>
        <v>0</v>
      </c>
      <c r="BL185" s="144">
        <f t="shared" si="128"/>
        <v>0</v>
      </c>
      <c r="BM185" s="217">
        <f t="shared" si="129"/>
        <v>0</v>
      </c>
      <c r="BN185" s="144">
        <f t="shared" si="130"/>
        <v>0</v>
      </c>
      <c r="BO185" s="217">
        <f t="shared" si="131"/>
        <v>0</v>
      </c>
      <c r="BP185" s="216">
        <f t="shared" si="132"/>
        <v>0</v>
      </c>
      <c r="BR185" s="215">
        <f t="shared" si="133"/>
        <v>0</v>
      </c>
      <c r="BS185" s="216">
        <f t="shared" si="134"/>
        <v>0</v>
      </c>
      <c r="BU185" s="222">
        <f t="shared" si="135"/>
        <v>0</v>
      </c>
      <c r="BV185" s="228">
        <f t="shared" si="136"/>
        <v>0</v>
      </c>
    </row>
    <row r="186" spans="1:74" x14ac:dyDescent="0.25">
      <c r="A186" s="77">
        <v>175</v>
      </c>
      <c r="B186" s="78" t="str">
        <f>+Επιχειρήσεις!B190</f>
        <v>Α</v>
      </c>
      <c r="C186" s="79">
        <f>+Επιχειρήσεις!C190</f>
        <v>0</v>
      </c>
      <c r="D186" s="80" t="str">
        <f>+Επιχειρήσεις!D190</f>
        <v>ΕΠΑΓΓΕΛΜΑΤΙΑΣ</v>
      </c>
      <c r="F186" s="81">
        <f>+Επιχειρήσεις!F190</f>
        <v>0</v>
      </c>
      <c r="H186" s="82">
        <f>IF(Επιχειρήσεις!H190&gt;1,1,0)</f>
        <v>0</v>
      </c>
      <c r="J186" s="143">
        <f>+Επιχειρήσεις!H190</f>
        <v>0</v>
      </c>
      <c r="K186" s="83">
        <f t="shared" si="137"/>
        <v>0</v>
      </c>
      <c r="L186" s="84">
        <f t="shared" si="138"/>
        <v>0</v>
      </c>
      <c r="N186" s="97">
        <f>+Επιχειρήσεις!I190</f>
        <v>0</v>
      </c>
      <c r="O186" s="86">
        <f t="shared" si="139"/>
        <v>0</v>
      </c>
      <c r="P186" s="87">
        <f t="shared" si="140"/>
        <v>0</v>
      </c>
      <c r="Q186" s="88">
        <f>IF(Επιχειρήσεις!J190=1,(K186*$Q$10),0)</f>
        <v>0</v>
      </c>
      <c r="R186" s="87">
        <f>IF(Επιχειρήσεις!K190=1,(K186*$R$10),0)</f>
        <v>0</v>
      </c>
      <c r="S186" s="89">
        <f t="shared" si="118"/>
        <v>0</v>
      </c>
      <c r="T186" s="144">
        <f t="shared" si="141"/>
        <v>0</v>
      </c>
      <c r="V186" s="145">
        <f t="shared" si="142"/>
        <v>0</v>
      </c>
      <c r="W186" s="28"/>
      <c r="X186" s="180">
        <f t="shared" si="119"/>
        <v>0</v>
      </c>
      <c r="Z186" s="165">
        <f>IF(Επιχειρήσεις!$M190=1,1,0)</f>
        <v>0</v>
      </c>
      <c r="AA186" s="91">
        <f t="shared" si="143"/>
        <v>0</v>
      </c>
      <c r="AB186" s="92">
        <f>IF(Επιχειρήσεις!$N190=1,1,0)</f>
        <v>0</v>
      </c>
      <c r="AC186" s="91">
        <f t="shared" si="144"/>
        <v>0</v>
      </c>
      <c r="AD186" s="92">
        <f>IF(Επιχειρήσεις!$O190=1,1,0)</f>
        <v>0</v>
      </c>
      <c r="AE186" s="91">
        <f t="shared" si="145"/>
        <v>0</v>
      </c>
      <c r="AF186" s="92">
        <f>IF(Επιχειρήσεις!$P190=1,1,0)</f>
        <v>0</v>
      </c>
      <c r="AG186" s="91">
        <f t="shared" si="146"/>
        <v>0</v>
      </c>
      <c r="AH186" s="93">
        <f>IF(Επιχειρήσεις!$Q190=1,1,0)</f>
        <v>0</v>
      </c>
      <c r="AI186" s="91">
        <f t="shared" si="147"/>
        <v>0</v>
      </c>
      <c r="AJ186" s="92">
        <f>IF(Επιχειρήσεις!$R190=1,1,0)</f>
        <v>0</v>
      </c>
      <c r="AK186" s="91">
        <f t="shared" si="148"/>
        <v>0</v>
      </c>
      <c r="AL186" s="90">
        <f>IF(Επιχειρήσεις!$M190=1,1,0)</f>
        <v>0</v>
      </c>
      <c r="AM186" s="91">
        <f t="shared" si="149"/>
        <v>0</v>
      </c>
      <c r="AN186" s="28"/>
      <c r="AO186" s="94">
        <f t="shared" si="150"/>
        <v>0</v>
      </c>
      <c r="AP186" s="166">
        <f t="shared" si="120"/>
        <v>0</v>
      </c>
      <c r="AS186" s="190">
        <f>+Επιχειρήσεις!U190</f>
        <v>0</v>
      </c>
      <c r="AT186" s="96">
        <f>+Επιχειρήσεις!V190</f>
        <v>0</v>
      </c>
      <c r="AU186" s="96">
        <f>+Επιχειρήσεις!W190</f>
        <v>0</v>
      </c>
      <c r="AV186" s="96">
        <f t="shared" si="102"/>
        <v>0</v>
      </c>
      <c r="AW186" s="96">
        <f t="shared" si="102"/>
        <v>0</v>
      </c>
      <c r="AX186" s="96">
        <f t="shared" si="102"/>
        <v>0</v>
      </c>
      <c r="AY186" s="96">
        <f>+AV186*Επιχειρήσεις!X190</f>
        <v>0</v>
      </c>
      <c r="AZ186" s="95">
        <f t="shared" si="121"/>
        <v>0</v>
      </c>
      <c r="BA186" s="191">
        <f t="shared" si="151"/>
        <v>0</v>
      </c>
      <c r="BD186" s="227">
        <f t="shared" si="122"/>
        <v>0</v>
      </c>
      <c r="BE186" s="144">
        <f>+ΥΠΟΛΟΓΙΣΜΟΙ!AP186</f>
        <v>0</v>
      </c>
      <c r="BF186" s="144">
        <f t="shared" si="123"/>
        <v>0</v>
      </c>
      <c r="BG186" s="144">
        <f t="shared" si="124"/>
        <v>0</v>
      </c>
      <c r="BH186" s="216">
        <f t="shared" si="125"/>
        <v>0</v>
      </c>
      <c r="BJ186" s="215">
        <f t="shared" si="126"/>
        <v>0</v>
      </c>
      <c r="BK186" s="144">
        <f t="shared" si="127"/>
        <v>0</v>
      </c>
      <c r="BL186" s="144">
        <f t="shared" si="128"/>
        <v>0</v>
      </c>
      <c r="BM186" s="217">
        <f t="shared" si="129"/>
        <v>0</v>
      </c>
      <c r="BN186" s="144">
        <f t="shared" si="130"/>
        <v>0</v>
      </c>
      <c r="BO186" s="217">
        <f t="shared" si="131"/>
        <v>0</v>
      </c>
      <c r="BP186" s="216">
        <f t="shared" si="132"/>
        <v>0</v>
      </c>
      <c r="BR186" s="215">
        <f t="shared" si="133"/>
        <v>0</v>
      </c>
      <c r="BS186" s="216">
        <f t="shared" si="134"/>
        <v>0</v>
      </c>
      <c r="BU186" s="222">
        <f t="shared" si="135"/>
        <v>0</v>
      </c>
      <c r="BV186" s="228">
        <f t="shared" si="136"/>
        <v>0</v>
      </c>
    </row>
    <row r="187" spans="1:74" x14ac:dyDescent="0.25">
      <c r="A187" s="77">
        <v>176</v>
      </c>
      <c r="B187" s="78" t="str">
        <f>+Επιχειρήσεις!B191</f>
        <v>Α</v>
      </c>
      <c r="C187" s="79">
        <f>+Επιχειρήσεις!C191</f>
        <v>0</v>
      </c>
      <c r="D187" s="80" t="str">
        <f>+Επιχειρήσεις!D191</f>
        <v>ΕΠΑΓΓΕΛΜΑΤΙΑΣ</v>
      </c>
      <c r="F187" s="81">
        <f>+Επιχειρήσεις!F191</f>
        <v>0</v>
      </c>
      <c r="H187" s="82">
        <f>IF(Επιχειρήσεις!H191&gt;1,1,0)</f>
        <v>0</v>
      </c>
      <c r="J187" s="143">
        <f>+Επιχειρήσεις!H191</f>
        <v>0</v>
      </c>
      <c r="K187" s="83">
        <f t="shared" si="137"/>
        <v>0</v>
      </c>
      <c r="L187" s="84">
        <f t="shared" si="138"/>
        <v>0</v>
      </c>
      <c r="N187" s="97">
        <f>+Επιχειρήσεις!I191</f>
        <v>0</v>
      </c>
      <c r="O187" s="86">
        <f t="shared" si="139"/>
        <v>0</v>
      </c>
      <c r="P187" s="87">
        <f t="shared" si="140"/>
        <v>0</v>
      </c>
      <c r="Q187" s="88">
        <f>IF(Επιχειρήσεις!J191=1,(K187*$Q$10),0)</f>
        <v>0</v>
      </c>
      <c r="R187" s="87">
        <f>IF(Επιχειρήσεις!K191=1,(K187*$R$10),0)</f>
        <v>0</v>
      </c>
      <c r="S187" s="89">
        <f t="shared" si="118"/>
        <v>0</v>
      </c>
      <c r="T187" s="144">
        <f t="shared" si="141"/>
        <v>0</v>
      </c>
      <c r="V187" s="145">
        <f t="shared" si="142"/>
        <v>0</v>
      </c>
      <c r="W187" s="28"/>
      <c r="X187" s="180">
        <f t="shared" si="119"/>
        <v>0</v>
      </c>
      <c r="Z187" s="165">
        <f>IF(Επιχειρήσεις!$M191=1,1,0)</f>
        <v>0</v>
      </c>
      <c r="AA187" s="91">
        <f t="shared" si="143"/>
        <v>0</v>
      </c>
      <c r="AB187" s="92">
        <f>IF(Επιχειρήσεις!$N191=1,1,0)</f>
        <v>0</v>
      </c>
      <c r="AC187" s="91">
        <f t="shared" si="144"/>
        <v>0</v>
      </c>
      <c r="AD187" s="92">
        <f>IF(Επιχειρήσεις!$O191=1,1,0)</f>
        <v>0</v>
      </c>
      <c r="AE187" s="91">
        <f t="shared" si="145"/>
        <v>0</v>
      </c>
      <c r="AF187" s="92">
        <f>IF(Επιχειρήσεις!$P191=1,1,0)</f>
        <v>0</v>
      </c>
      <c r="AG187" s="91">
        <f t="shared" si="146"/>
        <v>0</v>
      </c>
      <c r="AH187" s="93">
        <f>IF(Επιχειρήσεις!$Q191=1,1,0)</f>
        <v>0</v>
      </c>
      <c r="AI187" s="91">
        <f t="shared" si="147"/>
        <v>0</v>
      </c>
      <c r="AJ187" s="92">
        <f>IF(Επιχειρήσεις!$R191=1,1,0)</f>
        <v>0</v>
      </c>
      <c r="AK187" s="91">
        <f t="shared" si="148"/>
        <v>0</v>
      </c>
      <c r="AL187" s="90">
        <f>IF(Επιχειρήσεις!$M191=1,1,0)</f>
        <v>0</v>
      </c>
      <c r="AM187" s="91">
        <f t="shared" si="149"/>
        <v>0</v>
      </c>
      <c r="AN187" s="28"/>
      <c r="AO187" s="94">
        <f t="shared" si="150"/>
        <v>0</v>
      </c>
      <c r="AP187" s="166">
        <f t="shared" si="120"/>
        <v>0</v>
      </c>
      <c r="AS187" s="190">
        <f>+Επιχειρήσεις!U191</f>
        <v>0</v>
      </c>
      <c r="AT187" s="96">
        <f>+Επιχειρήσεις!V191</f>
        <v>0</v>
      </c>
      <c r="AU187" s="96">
        <f>+Επιχειρήσεις!W191</f>
        <v>0</v>
      </c>
      <c r="AV187" s="96">
        <f t="shared" si="102"/>
        <v>0</v>
      </c>
      <c r="AW187" s="96">
        <f t="shared" si="102"/>
        <v>0</v>
      </c>
      <c r="AX187" s="96">
        <f t="shared" si="102"/>
        <v>0</v>
      </c>
      <c r="AY187" s="96">
        <f>+AV187*Επιχειρήσεις!X191</f>
        <v>0</v>
      </c>
      <c r="AZ187" s="95">
        <f t="shared" si="121"/>
        <v>0</v>
      </c>
      <c r="BA187" s="191">
        <f t="shared" si="151"/>
        <v>0</v>
      </c>
      <c r="BD187" s="227">
        <f t="shared" si="122"/>
        <v>0</v>
      </c>
      <c r="BE187" s="144">
        <f>+ΥΠΟΛΟΓΙΣΜΟΙ!AP187</f>
        <v>0</v>
      </c>
      <c r="BF187" s="144">
        <f t="shared" si="123"/>
        <v>0</v>
      </c>
      <c r="BG187" s="144">
        <f t="shared" si="124"/>
        <v>0</v>
      </c>
      <c r="BH187" s="216">
        <f t="shared" si="125"/>
        <v>0</v>
      </c>
      <c r="BJ187" s="215">
        <f t="shared" si="126"/>
        <v>0</v>
      </c>
      <c r="BK187" s="144">
        <f t="shared" si="127"/>
        <v>0</v>
      </c>
      <c r="BL187" s="144">
        <f t="shared" si="128"/>
        <v>0</v>
      </c>
      <c r="BM187" s="217">
        <f t="shared" si="129"/>
        <v>0</v>
      </c>
      <c r="BN187" s="144">
        <f t="shared" si="130"/>
        <v>0</v>
      </c>
      <c r="BO187" s="217">
        <f t="shared" si="131"/>
        <v>0</v>
      </c>
      <c r="BP187" s="216">
        <f t="shared" si="132"/>
        <v>0</v>
      </c>
      <c r="BR187" s="215">
        <f t="shared" si="133"/>
        <v>0</v>
      </c>
      <c r="BS187" s="216">
        <f t="shared" si="134"/>
        <v>0</v>
      </c>
      <c r="BU187" s="222">
        <f t="shared" si="135"/>
        <v>0</v>
      </c>
      <c r="BV187" s="228">
        <f t="shared" si="136"/>
        <v>0</v>
      </c>
    </row>
    <row r="188" spans="1:74" x14ac:dyDescent="0.25">
      <c r="A188" s="77">
        <v>177</v>
      </c>
      <c r="B188" s="78" t="str">
        <f>+Επιχειρήσεις!B192</f>
        <v>Α</v>
      </c>
      <c r="C188" s="79">
        <f>+Επιχειρήσεις!C192</f>
        <v>0</v>
      </c>
      <c r="D188" s="80" t="str">
        <f>+Επιχειρήσεις!D192</f>
        <v>ΕΠΑΓΓΕΛΜΑΤΙΑΣ</v>
      </c>
      <c r="F188" s="81">
        <f>+Επιχειρήσεις!F192</f>
        <v>0</v>
      </c>
      <c r="H188" s="82">
        <f>IF(Επιχειρήσεις!H192&gt;1,1,0)</f>
        <v>0</v>
      </c>
      <c r="J188" s="143">
        <f>+Επιχειρήσεις!H192</f>
        <v>0</v>
      </c>
      <c r="K188" s="83">
        <f t="shared" si="137"/>
        <v>0</v>
      </c>
      <c r="L188" s="84">
        <f t="shared" si="138"/>
        <v>0</v>
      </c>
      <c r="N188" s="97">
        <f>+Επιχειρήσεις!I192</f>
        <v>0</v>
      </c>
      <c r="O188" s="86">
        <f t="shared" si="139"/>
        <v>0</v>
      </c>
      <c r="P188" s="87">
        <f t="shared" si="140"/>
        <v>0</v>
      </c>
      <c r="Q188" s="88">
        <f>IF(Επιχειρήσεις!J192=1,(K188*$Q$10),0)</f>
        <v>0</v>
      </c>
      <c r="R188" s="87">
        <f>IF(Επιχειρήσεις!K192=1,(K188*$R$10),0)</f>
        <v>0</v>
      </c>
      <c r="S188" s="89">
        <f t="shared" si="118"/>
        <v>0</v>
      </c>
      <c r="T188" s="144">
        <f t="shared" si="141"/>
        <v>0</v>
      </c>
      <c r="V188" s="145">
        <f t="shared" si="142"/>
        <v>0</v>
      </c>
      <c r="W188" s="28"/>
      <c r="X188" s="180">
        <f t="shared" si="119"/>
        <v>0</v>
      </c>
      <c r="Z188" s="165">
        <f>IF(Επιχειρήσεις!$M192=1,1,0)</f>
        <v>0</v>
      </c>
      <c r="AA188" s="91">
        <f t="shared" si="143"/>
        <v>0</v>
      </c>
      <c r="AB188" s="92">
        <f>IF(Επιχειρήσεις!$N192=1,1,0)</f>
        <v>0</v>
      </c>
      <c r="AC188" s="91">
        <f t="shared" si="144"/>
        <v>0</v>
      </c>
      <c r="AD188" s="92">
        <f>IF(Επιχειρήσεις!$O192=1,1,0)</f>
        <v>0</v>
      </c>
      <c r="AE188" s="91">
        <f t="shared" si="145"/>
        <v>0</v>
      </c>
      <c r="AF188" s="92">
        <f>IF(Επιχειρήσεις!$P192=1,1,0)</f>
        <v>0</v>
      </c>
      <c r="AG188" s="91">
        <f t="shared" si="146"/>
        <v>0</v>
      </c>
      <c r="AH188" s="93">
        <f>IF(Επιχειρήσεις!$Q192=1,1,0)</f>
        <v>0</v>
      </c>
      <c r="AI188" s="91">
        <f t="shared" si="147"/>
        <v>0</v>
      </c>
      <c r="AJ188" s="92">
        <f>IF(Επιχειρήσεις!$R192=1,1,0)</f>
        <v>0</v>
      </c>
      <c r="AK188" s="91">
        <f t="shared" si="148"/>
        <v>0</v>
      </c>
      <c r="AL188" s="90">
        <f>IF(Επιχειρήσεις!$M192=1,1,0)</f>
        <v>0</v>
      </c>
      <c r="AM188" s="91">
        <f t="shared" si="149"/>
        <v>0</v>
      </c>
      <c r="AN188" s="28"/>
      <c r="AO188" s="94">
        <f t="shared" si="150"/>
        <v>0</v>
      </c>
      <c r="AP188" s="166">
        <f t="shared" si="120"/>
        <v>0</v>
      </c>
      <c r="AS188" s="190">
        <f>+Επιχειρήσεις!U192</f>
        <v>0</v>
      </c>
      <c r="AT188" s="96">
        <f>+Επιχειρήσεις!V192</f>
        <v>0</v>
      </c>
      <c r="AU188" s="96">
        <f>+Επιχειρήσεις!W192</f>
        <v>0</v>
      </c>
      <c r="AV188" s="96">
        <f t="shared" si="102"/>
        <v>0</v>
      </c>
      <c r="AW188" s="96">
        <f t="shared" si="102"/>
        <v>0</v>
      </c>
      <c r="AX188" s="96">
        <f t="shared" si="102"/>
        <v>0</v>
      </c>
      <c r="AY188" s="96">
        <f>+AV188*Επιχειρήσεις!X192</f>
        <v>0</v>
      </c>
      <c r="AZ188" s="95">
        <f t="shared" si="121"/>
        <v>0</v>
      </c>
      <c r="BA188" s="191">
        <f t="shared" si="151"/>
        <v>0</v>
      </c>
      <c r="BD188" s="227">
        <f t="shared" si="122"/>
        <v>0</v>
      </c>
      <c r="BE188" s="144">
        <f>+ΥΠΟΛΟΓΙΣΜΟΙ!AP188</f>
        <v>0</v>
      </c>
      <c r="BF188" s="144">
        <f t="shared" si="123"/>
        <v>0</v>
      </c>
      <c r="BG188" s="144">
        <f t="shared" si="124"/>
        <v>0</v>
      </c>
      <c r="BH188" s="216">
        <f t="shared" si="125"/>
        <v>0</v>
      </c>
      <c r="BJ188" s="215">
        <f t="shared" si="126"/>
        <v>0</v>
      </c>
      <c r="BK188" s="144">
        <f t="shared" si="127"/>
        <v>0</v>
      </c>
      <c r="BL188" s="144">
        <f t="shared" si="128"/>
        <v>0</v>
      </c>
      <c r="BM188" s="217">
        <f t="shared" si="129"/>
        <v>0</v>
      </c>
      <c r="BN188" s="144">
        <f t="shared" si="130"/>
        <v>0</v>
      </c>
      <c r="BO188" s="217">
        <f t="shared" si="131"/>
        <v>0</v>
      </c>
      <c r="BP188" s="216">
        <f t="shared" si="132"/>
        <v>0</v>
      </c>
      <c r="BR188" s="215">
        <f t="shared" si="133"/>
        <v>0</v>
      </c>
      <c r="BS188" s="216">
        <f t="shared" si="134"/>
        <v>0</v>
      </c>
      <c r="BU188" s="222">
        <f t="shared" si="135"/>
        <v>0</v>
      </c>
      <c r="BV188" s="228">
        <f t="shared" si="136"/>
        <v>0</v>
      </c>
    </row>
    <row r="189" spans="1:74" x14ac:dyDescent="0.25">
      <c r="A189" s="77">
        <v>178</v>
      </c>
      <c r="B189" s="78" t="str">
        <f>+Επιχειρήσεις!B193</f>
        <v>Α</v>
      </c>
      <c r="C189" s="79">
        <f>+Επιχειρήσεις!C193</f>
        <v>0</v>
      </c>
      <c r="D189" s="80" t="str">
        <f>+Επιχειρήσεις!D193</f>
        <v>ΕΠΑΓΓΕΛΜΑΤΙΑΣ</v>
      </c>
      <c r="F189" s="81">
        <f>+Επιχειρήσεις!F193</f>
        <v>0</v>
      </c>
      <c r="H189" s="82">
        <f>IF(Επιχειρήσεις!H193&gt;1,1,0)</f>
        <v>0</v>
      </c>
      <c r="J189" s="143">
        <f>+Επιχειρήσεις!H193</f>
        <v>0</v>
      </c>
      <c r="K189" s="83">
        <f t="shared" si="137"/>
        <v>0</v>
      </c>
      <c r="L189" s="84">
        <f t="shared" si="138"/>
        <v>0</v>
      </c>
      <c r="N189" s="97">
        <f>+Επιχειρήσεις!I193</f>
        <v>0</v>
      </c>
      <c r="O189" s="86">
        <f t="shared" si="139"/>
        <v>0</v>
      </c>
      <c r="P189" s="87">
        <f t="shared" si="140"/>
        <v>0</v>
      </c>
      <c r="Q189" s="88">
        <f>IF(Επιχειρήσεις!J193=1,(K189*$Q$10),0)</f>
        <v>0</v>
      </c>
      <c r="R189" s="87">
        <f>IF(Επιχειρήσεις!K193=1,(K189*$R$10),0)</f>
        <v>0</v>
      </c>
      <c r="S189" s="89">
        <f t="shared" si="118"/>
        <v>0</v>
      </c>
      <c r="T189" s="144">
        <f t="shared" si="141"/>
        <v>0</v>
      </c>
      <c r="V189" s="145">
        <f t="shared" si="142"/>
        <v>0</v>
      </c>
      <c r="W189" s="28"/>
      <c r="X189" s="180">
        <f t="shared" si="119"/>
        <v>0</v>
      </c>
      <c r="Z189" s="165">
        <f>IF(Επιχειρήσεις!$M193=1,1,0)</f>
        <v>0</v>
      </c>
      <c r="AA189" s="91">
        <f t="shared" si="143"/>
        <v>0</v>
      </c>
      <c r="AB189" s="92">
        <f>IF(Επιχειρήσεις!$N193=1,1,0)</f>
        <v>0</v>
      </c>
      <c r="AC189" s="91">
        <f t="shared" si="144"/>
        <v>0</v>
      </c>
      <c r="AD189" s="92">
        <f>IF(Επιχειρήσεις!$O193=1,1,0)</f>
        <v>0</v>
      </c>
      <c r="AE189" s="91">
        <f t="shared" si="145"/>
        <v>0</v>
      </c>
      <c r="AF189" s="92">
        <f>IF(Επιχειρήσεις!$P193=1,1,0)</f>
        <v>0</v>
      </c>
      <c r="AG189" s="91">
        <f t="shared" si="146"/>
        <v>0</v>
      </c>
      <c r="AH189" s="93">
        <f>IF(Επιχειρήσεις!$Q193=1,1,0)</f>
        <v>0</v>
      </c>
      <c r="AI189" s="91">
        <f t="shared" si="147"/>
        <v>0</v>
      </c>
      <c r="AJ189" s="92">
        <f>IF(Επιχειρήσεις!$R193=1,1,0)</f>
        <v>0</v>
      </c>
      <c r="AK189" s="91">
        <f t="shared" si="148"/>
        <v>0</v>
      </c>
      <c r="AL189" s="90">
        <f>IF(Επιχειρήσεις!$M193=1,1,0)</f>
        <v>0</v>
      </c>
      <c r="AM189" s="91">
        <f t="shared" si="149"/>
        <v>0</v>
      </c>
      <c r="AN189" s="28"/>
      <c r="AO189" s="94">
        <f t="shared" si="150"/>
        <v>0</v>
      </c>
      <c r="AP189" s="166">
        <f t="shared" si="120"/>
        <v>0</v>
      </c>
      <c r="AS189" s="190">
        <f>+Επιχειρήσεις!U193</f>
        <v>0</v>
      </c>
      <c r="AT189" s="96">
        <f>+Επιχειρήσεις!V193</f>
        <v>0</v>
      </c>
      <c r="AU189" s="96">
        <f>+Επιχειρήσεις!W193</f>
        <v>0</v>
      </c>
      <c r="AV189" s="96">
        <f t="shared" si="102"/>
        <v>0</v>
      </c>
      <c r="AW189" s="96">
        <f t="shared" si="102"/>
        <v>0</v>
      </c>
      <c r="AX189" s="96">
        <f t="shared" si="102"/>
        <v>0</v>
      </c>
      <c r="AY189" s="96">
        <f>+AV189*Επιχειρήσεις!X193</f>
        <v>0</v>
      </c>
      <c r="AZ189" s="95">
        <f t="shared" si="121"/>
        <v>0</v>
      </c>
      <c r="BA189" s="191">
        <f t="shared" si="151"/>
        <v>0</v>
      </c>
      <c r="BD189" s="227">
        <f t="shared" si="122"/>
        <v>0</v>
      </c>
      <c r="BE189" s="144">
        <f>+ΥΠΟΛΟΓΙΣΜΟΙ!AP189</f>
        <v>0</v>
      </c>
      <c r="BF189" s="144">
        <f t="shared" si="123"/>
        <v>0</v>
      </c>
      <c r="BG189" s="144">
        <f t="shared" si="124"/>
        <v>0</v>
      </c>
      <c r="BH189" s="216">
        <f t="shared" si="125"/>
        <v>0</v>
      </c>
      <c r="BJ189" s="215">
        <f t="shared" si="126"/>
        <v>0</v>
      </c>
      <c r="BK189" s="144">
        <f t="shared" si="127"/>
        <v>0</v>
      </c>
      <c r="BL189" s="144">
        <f t="shared" si="128"/>
        <v>0</v>
      </c>
      <c r="BM189" s="217">
        <f t="shared" si="129"/>
        <v>0</v>
      </c>
      <c r="BN189" s="144">
        <f t="shared" si="130"/>
        <v>0</v>
      </c>
      <c r="BO189" s="217">
        <f t="shared" si="131"/>
        <v>0</v>
      </c>
      <c r="BP189" s="216">
        <f t="shared" si="132"/>
        <v>0</v>
      </c>
      <c r="BR189" s="215">
        <f t="shared" si="133"/>
        <v>0</v>
      </c>
      <c r="BS189" s="216">
        <f t="shared" si="134"/>
        <v>0</v>
      </c>
      <c r="BU189" s="222">
        <f t="shared" si="135"/>
        <v>0</v>
      </c>
      <c r="BV189" s="228">
        <f t="shared" si="136"/>
        <v>0</v>
      </c>
    </row>
    <row r="190" spans="1:74" x14ac:dyDescent="0.25">
      <c r="A190" s="77">
        <v>179</v>
      </c>
      <c r="B190" s="78" t="str">
        <f>+Επιχειρήσεις!B194</f>
        <v>Α</v>
      </c>
      <c r="C190" s="79">
        <f>+Επιχειρήσεις!C194</f>
        <v>0</v>
      </c>
      <c r="D190" s="80" t="str">
        <f>+Επιχειρήσεις!D194</f>
        <v>ΕΠΑΓΓΕΛΜΑΤΙΑΣ</v>
      </c>
      <c r="F190" s="81">
        <f>+Επιχειρήσεις!F194</f>
        <v>0</v>
      </c>
      <c r="H190" s="82">
        <f>IF(Επιχειρήσεις!H194&gt;1,1,0)</f>
        <v>0</v>
      </c>
      <c r="J190" s="143">
        <f>+Επιχειρήσεις!H194</f>
        <v>0</v>
      </c>
      <c r="K190" s="83">
        <f t="shared" si="137"/>
        <v>0</v>
      </c>
      <c r="L190" s="84">
        <f t="shared" si="138"/>
        <v>0</v>
      </c>
      <c r="N190" s="97">
        <f>+Επιχειρήσεις!I194</f>
        <v>0</v>
      </c>
      <c r="O190" s="86">
        <f t="shared" si="139"/>
        <v>0</v>
      </c>
      <c r="P190" s="87">
        <f t="shared" si="140"/>
        <v>0</v>
      </c>
      <c r="Q190" s="88">
        <f>IF(Επιχειρήσεις!J194=1,(K190*$Q$10),0)</f>
        <v>0</v>
      </c>
      <c r="R190" s="87">
        <f>IF(Επιχειρήσεις!K194=1,(K190*$R$10),0)</f>
        <v>0</v>
      </c>
      <c r="S190" s="89">
        <f t="shared" si="118"/>
        <v>0</v>
      </c>
      <c r="T190" s="144">
        <f t="shared" si="141"/>
        <v>0</v>
      </c>
      <c r="V190" s="145">
        <f t="shared" si="142"/>
        <v>0</v>
      </c>
      <c r="W190" s="28"/>
      <c r="X190" s="180">
        <f t="shared" si="119"/>
        <v>0</v>
      </c>
      <c r="Z190" s="165">
        <f>IF(Επιχειρήσεις!$M194=1,1,0)</f>
        <v>0</v>
      </c>
      <c r="AA190" s="91">
        <f t="shared" si="143"/>
        <v>0</v>
      </c>
      <c r="AB190" s="92">
        <f>IF(Επιχειρήσεις!$N194=1,1,0)</f>
        <v>0</v>
      </c>
      <c r="AC190" s="91">
        <f t="shared" si="144"/>
        <v>0</v>
      </c>
      <c r="AD190" s="92">
        <f>IF(Επιχειρήσεις!$O194=1,1,0)</f>
        <v>0</v>
      </c>
      <c r="AE190" s="91">
        <f t="shared" si="145"/>
        <v>0</v>
      </c>
      <c r="AF190" s="92">
        <f>IF(Επιχειρήσεις!$P194=1,1,0)</f>
        <v>0</v>
      </c>
      <c r="AG190" s="91">
        <f t="shared" si="146"/>
        <v>0</v>
      </c>
      <c r="AH190" s="93">
        <f>IF(Επιχειρήσεις!$Q194=1,1,0)</f>
        <v>0</v>
      </c>
      <c r="AI190" s="91">
        <f t="shared" si="147"/>
        <v>0</v>
      </c>
      <c r="AJ190" s="92">
        <f>IF(Επιχειρήσεις!$R194=1,1,0)</f>
        <v>0</v>
      </c>
      <c r="AK190" s="91">
        <f t="shared" si="148"/>
        <v>0</v>
      </c>
      <c r="AL190" s="90">
        <f>IF(Επιχειρήσεις!$M194=1,1,0)</f>
        <v>0</v>
      </c>
      <c r="AM190" s="91">
        <f t="shared" si="149"/>
        <v>0</v>
      </c>
      <c r="AN190" s="28"/>
      <c r="AO190" s="94">
        <f t="shared" si="150"/>
        <v>0</v>
      </c>
      <c r="AP190" s="166">
        <f t="shared" si="120"/>
        <v>0</v>
      </c>
      <c r="AS190" s="190">
        <f>+Επιχειρήσεις!U194</f>
        <v>0</v>
      </c>
      <c r="AT190" s="96">
        <f>+Επιχειρήσεις!V194</f>
        <v>0</v>
      </c>
      <c r="AU190" s="96">
        <f>+Επιχειρήσεις!W194</f>
        <v>0</v>
      </c>
      <c r="AV190" s="96">
        <f t="shared" si="102"/>
        <v>0</v>
      </c>
      <c r="AW190" s="96">
        <f t="shared" si="102"/>
        <v>0</v>
      </c>
      <c r="AX190" s="96">
        <f t="shared" si="102"/>
        <v>0</v>
      </c>
      <c r="AY190" s="96">
        <f>+AV190*Επιχειρήσεις!X194</f>
        <v>0</v>
      </c>
      <c r="AZ190" s="95">
        <f t="shared" si="121"/>
        <v>0</v>
      </c>
      <c r="BA190" s="191">
        <f t="shared" si="151"/>
        <v>0</v>
      </c>
      <c r="BD190" s="227">
        <f t="shared" si="122"/>
        <v>0</v>
      </c>
      <c r="BE190" s="144">
        <f>+ΥΠΟΛΟΓΙΣΜΟΙ!AP190</f>
        <v>0</v>
      </c>
      <c r="BF190" s="144">
        <f t="shared" si="123"/>
        <v>0</v>
      </c>
      <c r="BG190" s="144">
        <f t="shared" si="124"/>
        <v>0</v>
      </c>
      <c r="BH190" s="216">
        <f t="shared" si="125"/>
        <v>0</v>
      </c>
      <c r="BJ190" s="215">
        <f t="shared" si="126"/>
        <v>0</v>
      </c>
      <c r="BK190" s="144">
        <f t="shared" si="127"/>
        <v>0</v>
      </c>
      <c r="BL190" s="144">
        <f t="shared" si="128"/>
        <v>0</v>
      </c>
      <c r="BM190" s="217">
        <f t="shared" si="129"/>
        <v>0</v>
      </c>
      <c r="BN190" s="144">
        <f t="shared" si="130"/>
        <v>0</v>
      </c>
      <c r="BO190" s="217">
        <f t="shared" si="131"/>
        <v>0</v>
      </c>
      <c r="BP190" s="216">
        <f t="shared" si="132"/>
        <v>0</v>
      </c>
      <c r="BR190" s="215">
        <f t="shared" si="133"/>
        <v>0</v>
      </c>
      <c r="BS190" s="216">
        <f t="shared" si="134"/>
        <v>0</v>
      </c>
      <c r="BU190" s="222">
        <f t="shared" si="135"/>
        <v>0</v>
      </c>
      <c r="BV190" s="228">
        <f t="shared" si="136"/>
        <v>0</v>
      </c>
    </row>
    <row r="191" spans="1:74" x14ac:dyDescent="0.25">
      <c r="A191" s="77">
        <v>180</v>
      </c>
      <c r="B191" s="78" t="str">
        <f>+Επιχειρήσεις!B195</f>
        <v>Α</v>
      </c>
      <c r="C191" s="79">
        <f>+Επιχειρήσεις!C195</f>
        <v>0</v>
      </c>
      <c r="D191" s="80" t="str">
        <f>+Επιχειρήσεις!D195</f>
        <v>ΕΠΑΓΓΕΛΜΑΤΙΑΣ</v>
      </c>
      <c r="F191" s="81">
        <f>+Επιχειρήσεις!F195</f>
        <v>0</v>
      </c>
      <c r="H191" s="82">
        <f>IF(Επιχειρήσεις!H195&gt;1,1,0)</f>
        <v>0</v>
      </c>
      <c r="J191" s="143">
        <f>+Επιχειρήσεις!H195</f>
        <v>0</v>
      </c>
      <c r="K191" s="83">
        <f t="shared" si="137"/>
        <v>0</v>
      </c>
      <c r="L191" s="84">
        <f t="shared" si="138"/>
        <v>0</v>
      </c>
      <c r="N191" s="97">
        <f>+Επιχειρήσεις!I195</f>
        <v>0</v>
      </c>
      <c r="O191" s="86">
        <f t="shared" si="139"/>
        <v>0</v>
      </c>
      <c r="P191" s="87">
        <f t="shared" si="140"/>
        <v>0</v>
      </c>
      <c r="Q191" s="88">
        <f>IF(Επιχειρήσεις!J195=1,(K191*$Q$10),0)</f>
        <v>0</v>
      </c>
      <c r="R191" s="87">
        <f>IF(Επιχειρήσεις!K195=1,(K191*$R$10),0)</f>
        <v>0</v>
      </c>
      <c r="S191" s="89">
        <f t="shared" si="118"/>
        <v>0</v>
      </c>
      <c r="T191" s="144">
        <f t="shared" si="141"/>
        <v>0</v>
      </c>
      <c r="V191" s="145">
        <f t="shared" si="142"/>
        <v>0</v>
      </c>
      <c r="W191" s="28"/>
      <c r="X191" s="180">
        <f t="shared" si="119"/>
        <v>0</v>
      </c>
      <c r="Z191" s="165">
        <f>IF(Επιχειρήσεις!$M195=1,1,0)</f>
        <v>0</v>
      </c>
      <c r="AA191" s="91">
        <f t="shared" si="143"/>
        <v>0</v>
      </c>
      <c r="AB191" s="92">
        <f>IF(Επιχειρήσεις!$N195=1,1,0)</f>
        <v>0</v>
      </c>
      <c r="AC191" s="91">
        <f t="shared" si="144"/>
        <v>0</v>
      </c>
      <c r="AD191" s="92">
        <f>IF(Επιχειρήσεις!$O195=1,1,0)</f>
        <v>0</v>
      </c>
      <c r="AE191" s="91">
        <f t="shared" si="145"/>
        <v>0</v>
      </c>
      <c r="AF191" s="92">
        <f>IF(Επιχειρήσεις!$P195=1,1,0)</f>
        <v>0</v>
      </c>
      <c r="AG191" s="91">
        <f t="shared" si="146"/>
        <v>0</v>
      </c>
      <c r="AH191" s="93">
        <f>IF(Επιχειρήσεις!$Q195=1,1,0)</f>
        <v>0</v>
      </c>
      <c r="AI191" s="91">
        <f t="shared" si="147"/>
        <v>0</v>
      </c>
      <c r="AJ191" s="92">
        <f>IF(Επιχειρήσεις!$R195=1,1,0)</f>
        <v>0</v>
      </c>
      <c r="AK191" s="91">
        <f t="shared" si="148"/>
        <v>0</v>
      </c>
      <c r="AL191" s="90">
        <f>IF(Επιχειρήσεις!$M195=1,1,0)</f>
        <v>0</v>
      </c>
      <c r="AM191" s="91">
        <f t="shared" si="149"/>
        <v>0</v>
      </c>
      <c r="AN191" s="28"/>
      <c r="AO191" s="94">
        <f t="shared" si="150"/>
        <v>0</v>
      </c>
      <c r="AP191" s="166">
        <f t="shared" si="120"/>
        <v>0</v>
      </c>
      <c r="AS191" s="190">
        <f>+Επιχειρήσεις!U195</f>
        <v>0</v>
      </c>
      <c r="AT191" s="96">
        <f>+Επιχειρήσεις!V195</f>
        <v>0</v>
      </c>
      <c r="AU191" s="96">
        <f>+Επιχειρήσεις!W195</f>
        <v>0</v>
      </c>
      <c r="AV191" s="96">
        <f t="shared" si="102"/>
        <v>0</v>
      </c>
      <c r="AW191" s="96">
        <f t="shared" si="102"/>
        <v>0</v>
      </c>
      <c r="AX191" s="96">
        <f t="shared" si="102"/>
        <v>0</v>
      </c>
      <c r="AY191" s="96">
        <f>+AV191*Επιχειρήσεις!X195</f>
        <v>0</v>
      </c>
      <c r="AZ191" s="95">
        <f t="shared" si="121"/>
        <v>0</v>
      </c>
      <c r="BA191" s="191">
        <f t="shared" si="151"/>
        <v>0</v>
      </c>
      <c r="BD191" s="227">
        <f t="shared" si="122"/>
        <v>0</v>
      </c>
      <c r="BE191" s="144">
        <f>+ΥΠΟΛΟΓΙΣΜΟΙ!AP191</f>
        <v>0</v>
      </c>
      <c r="BF191" s="144">
        <f t="shared" si="123"/>
        <v>0</v>
      </c>
      <c r="BG191" s="144">
        <f t="shared" si="124"/>
        <v>0</v>
      </c>
      <c r="BH191" s="216">
        <f t="shared" si="125"/>
        <v>0</v>
      </c>
      <c r="BJ191" s="215">
        <f t="shared" si="126"/>
        <v>0</v>
      </c>
      <c r="BK191" s="144">
        <f t="shared" si="127"/>
        <v>0</v>
      </c>
      <c r="BL191" s="144">
        <f t="shared" si="128"/>
        <v>0</v>
      </c>
      <c r="BM191" s="217">
        <f t="shared" si="129"/>
        <v>0</v>
      </c>
      <c r="BN191" s="144">
        <f t="shared" si="130"/>
        <v>0</v>
      </c>
      <c r="BO191" s="217">
        <f t="shared" si="131"/>
        <v>0</v>
      </c>
      <c r="BP191" s="216">
        <f t="shared" si="132"/>
        <v>0</v>
      </c>
      <c r="BR191" s="215">
        <f t="shared" si="133"/>
        <v>0</v>
      </c>
      <c r="BS191" s="216">
        <f t="shared" si="134"/>
        <v>0</v>
      </c>
      <c r="BU191" s="222">
        <f t="shared" si="135"/>
        <v>0</v>
      </c>
      <c r="BV191" s="228">
        <f t="shared" si="136"/>
        <v>0</v>
      </c>
    </row>
    <row r="192" spans="1:74" x14ac:dyDescent="0.25">
      <c r="A192" s="77">
        <v>181</v>
      </c>
      <c r="B192" s="78" t="str">
        <f>+Επιχειρήσεις!B196</f>
        <v>Α</v>
      </c>
      <c r="C192" s="79">
        <f>+Επιχειρήσεις!C196</f>
        <v>0</v>
      </c>
      <c r="D192" s="80" t="str">
        <f>+Επιχειρήσεις!D196</f>
        <v>ΕΠΑΓΓΕΛΜΑΤΙΑΣ</v>
      </c>
      <c r="F192" s="81">
        <f>+Επιχειρήσεις!F196</f>
        <v>0</v>
      </c>
      <c r="H192" s="82">
        <f>IF(Επιχειρήσεις!H196&gt;1,1,0)</f>
        <v>0</v>
      </c>
      <c r="J192" s="143">
        <f>+Επιχειρήσεις!H196</f>
        <v>0</v>
      </c>
      <c r="K192" s="83">
        <f t="shared" si="137"/>
        <v>0</v>
      </c>
      <c r="L192" s="84">
        <f t="shared" si="138"/>
        <v>0</v>
      </c>
      <c r="N192" s="97">
        <f>+Επιχειρήσεις!I196</f>
        <v>0</v>
      </c>
      <c r="O192" s="86">
        <f t="shared" si="139"/>
        <v>0</v>
      </c>
      <c r="P192" s="87">
        <f t="shared" si="140"/>
        <v>0</v>
      </c>
      <c r="Q192" s="88">
        <f>IF(Επιχειρήσεις!J196=1,(K192*$Q$10),0)</f>
        <v>0</v>
      </c>
      <c r="R192" s="87">
        <f>IF(Επιχειρήσεις!K196=1,(K192*$R$10),0)</f>
        <v>0</v>
      </c>
      <c r="S192" s="89">
        <f t="shared" si="118"/>
        <v>0</v>
      </c>
      <c r="T192" s="144">
        <f t="shared" si="141"/>
        <v>0</v>
      </c>
      <c r="V192" s="145">
        <f t="shared" si="142"/>
        <v>0</v>
      </c>
      <c r="W192" s="28"/>
      <c r="X192" s="180">
        <f t="shared" si="119"/>
        <v>0</v>
      </c>
      <c r="Z192" s="165">
        <f>IF(Επιχειρήσεις!$M196=1,1,0)</f>
        <v>0</v>
      </c>
      <c r="AA192" s="91">
        <f t="shared" si="143"/>
        <v>0</v>
      </c>
      <c r="AB192" s="92">
        <f>IF(Επιχειρήσεις!$N196=1,1,0)</f>
        <v>0</v>
      </c>
      <c r="AC192" s="91">
        <f t="shared" si="144"/>
        <v>0</v>
      </c>
      <c r="AD192" s="92">
        <f>IF(Επιχειρήσεις!$O196=1,1,0)</f>
        <v>0</v>
      </c>
      <c r="AE192" s="91">
        <f t="shared" si="145"/>
        <v>0</v>
      </c>
      <c r="AF192" s="92">
        <f>IF(Επιχειρήσεις!$P196=1,1,0)</f>
        <v>0</v>
      </c>
      <c r="AG192" s="91">
        <f t="shared" si="146"/>
        <v>0</v>
      </c>
      <c r="AH192" s="93">
        <f>IF(Επιχειρήσεις!$Q196=1,1,0)</f>
        <v>0</v>
      </c>
      <c r="AI192" s="91">
        <f t="shared" si="147"/>
        <v>0</v>
      </c>
      <c r="AJ192" s="92">
        <f>IF(Επιχειρήσεις!$R196=1,1,0)</f>
        <v>0</v>
      </c>
      <c r="AK192" s="91">
        <f t="shared" si="148"/>
        <v>0</v>
      </c>
      <c r="AL192" s="90">
        <f>IF(Επιχειρήσεις!$M196=1,1,0)</f>
        <v>0</v>
      </c>
      <c r="AM192" s="91">
        <f t="shared" si="149"/>
        <v>0</v>
      </c>
      <c r="AN192" s="28"/>
      <c r="AO192" s="94">
        <f t="shared" si="150"/>
        <v>0</v>
      </c>
      <c r="AP192" s="166">
        <f t="shared" si="120"/>
        <v>0</v>
      </c>
      <c r="AS192" s="190">
        <f>+Επιχειρήσεις!U196</f>
        <v>0</v>
      </c>
      <c r="AT192" s="96">
        <f>+Επιχειρήσεις!V196</f>
        <v>0</v>
      </c>
      <c r="AU192" s="96">
        <f>+Επιχειρήσεις!W196</f>
        <v>0</v>
      </c>
      <c r="AV192" s="96">
        <f t="shared" ref="AV192:AX211" si="152">IF($AT192=1,$AS192*12,$AS192*6)</f>
        <v>0</v>
      </c>
      <c r="AW192" s="96">
        <f t="shared" si="152"/>
        <v>0</v>
      </c>
      <c r="AX192" s="96">
        <f t="shared" si="152"/>
        <v>0</v>
      </c>
      <c r="AY192" s="96">
        <f>+AV192*Επιχειρήσεις!X196</f>
        <v>0</v>
      </c>
      <c r="AZ192" s="95">
        <f t="shared" si="121"/>
        <v>0</v>
      </c>
      <c r="BA192" s="191">
        <f t="shared" si="151"/>
        <v>0</v>
      </c>
      <c r="BD192" s="227">
        <f t="shared" si="122"/>
        <v>0</v>
      </c>
      <c r="BE192" s="144">
        <f>+ΥΠΟΛΟΓΙΣΜΟΙ!AP192</f>
        <v>0</v>
      </c>
      <c r="BF192" s="144">
        <f t="shared" si="123"/>
        <v>0</v>
      </c>
      <c r="BG192" s="144">
        <f t="shared" si="124"/>
        <v>0</v>
      </c>
      <c r="BH192" s="216">
        <f t="shared" si="125"/>
        <v>0</v>
      </c>
      <c r="BJ192" s="215">
        <f t="shared" si="126"/>
        <v>0</v>
      </c>
      <c r="BK192" s="144">
        <f t="shared" si="127"/>
        <v>0</v>
      </c>
      <c r="BL192" s="144">
        <f t="shared" si="128"/>
        <v>0</v>
      </c>
      <c r="BM192" s="217">
        <f t="shared" si="129"/>
        <v>0</v>
      </c>
      <c r="BN192" s="144">
        <f t="shared" si="130"/>
        <v>0</v>
      </c>
      <c r="BO192" s="217">
        <f t="shared" si="131"/>
        <v>0</v>
      </c>
      <c r="BP192" s="216">
        <f t="shared" si="132"/>
        <v>0</v>
      </c>
      <c r="BR192" s="215">
        <f t="shared" si="133"/>
        <v>0</v>
      </c>
      <c r="BS192" s="216">
        <f t="shared" si="134"/>
        <v>0</v>
      </c>
      <c r="BU192" s="222">
        <f t="shared" si="135"/>
        <v>0</v>
      </c>
      <c r="BV192" s="228">
        <f t="shared" si="136"/>
        <v>0</v>
      </c>
    </row>
    <row r="193" spans="1:74" x14ac:dyDescent="0.25">
      <c r="A193" s="77">
        <v>182</v>
      </c>
      <c r="B193" s="78" t="str">
        <f>+Επιχειρήσεις!B197</f>
        <v>Α</v>
      </c>
      <c r="C193" s="79">
        <f>+Επιχειρήσεις!C197</f>
        <v>0</v>
      </c>
      <c r="D193" s="80" t="str">
        <f>+Επιχειρήσεις!D197</f>
        <v>ΕΠΑΓΓΕΛΜΑΤΙΑΣ</v>
      </c>
      <c r="F193" s="81">
        <f>+Επιχειρήσεις!F197</f>
        <v>0</v>
      </c>
      <c r="H193" s="82">
        <f>IF(Επιχειρήσεις!H197&gt;1,1,0)</f>
        <v>0</v>
      </c>
      <c r="J193" s="143">
        <f>+Επιχειρήσεις!H197</f>
        <v>0</v>
      </c>
      <c r="K193" s="83">
        <f t="shared" si="137"/>
        <v>0</v>
      </c>
      <c r="L193" s="84">
        <f t="shared" si="138"/>
        <v>0</v>
      </c>
      <c r="N193" s="97">
        <f>+Επιχειρήσεις!I197</f>
        <v>0</v>
      </c>
      <c r="O193" s="86">
        <f t="shared" si="139"/>
        <v>0</v>
      </c>
      <c r="P193" s="87">
        <f t="shared" si="140"/>
        <v>0</v>
      </c>
      <c r="Q193" s="88">
        <f>IF(Επιχειρήσεις!J197=1,(K193*$Q$10),0)</f>
        <v>0</v>
      </c>
      <c r="R193" s="87">
        <f>IF(Επιχειρήσεις!K197=1,(K193*$R$10),0)</f>
        <v>0</v>
      </c>
      <c r="S193" s="89">
        <f t="shared" si="118"/>
        <v>0</v>
      </c>
      <c r="T193" s="144">
        <f t="shared" si="141"/>
        <v>0</v>
      </c>
      <c r="V193" s="145">
        <f t="shared" si="142"/>
        <v>0</v>
      </c>
      <c r="W193" s="28"/>
      <c r="X193" s="180">
        <f t="shared" si="119"/>
        <v>0</v>
      </c>
      <c r="Z193" s="165">
        <f>IF(Επιχειρήσεις!$M197=1,1,0)</f>
        <v>0</v>
      </c>
      <c r="AA193" s="91">
        <f t="shared" si="143"/>
        <v>0</v>
      </c>
      <c r="AB193" s="92">
        <f>IF(Επιχειρήσεις!$N197=1,1,0)</f>
        <v>0</v>
      </c>
      <c r="AC193" s="91">
        <f t="shared" si="144"/>
        <v>0</v>
      </c>
      <c r="AD193" s="92">
        <f>IF(Επιχειρήσεις!$O197=1,1,0)</f>
        <v>0</v>
      </c>
      <c r="AE193" s="91">
        <f t="shared" si="145"/>
        <v>0</v>
      </c>
      <c r="AF193" s="92">
        <f>IF(Επιχειρήσεις!$P197=1,1,0)</f>
        <v>0</v>
      </c>
      <c r="AG193" s="91">
        <f t="shared" si="146"/>
        <v>0</v>
      </c>
      <c r="AH193" s="93">
        <f>IF(Επιχειρήσεις!$Q197=1,1,0)</f>
        <v>0</v>
      </c>
      <c r="AI193" s="91">
        <f t="shared" si="147"/>
        <v>0</v>
      </c>
      <c r="AJ193" s="92">
        <f>IF(Επιχειρήσεις!$R197=1,1,0)</f>
        <v>0</v>
      </c>
      <c r="AK193" s="91">
        <f t="shared" si="148"/>
        <v>0</v>
      </c>
      <c r="AL193" s="90">
        <f>IF(Επιχειρήσεις!$M197=1,1,0)</f>
        <v>0</v>
      </c>
      <c r="AM193" s="91">
        <f t="shared" si="149"/>
        <v>0</v>
      </c>
      <c r="AN193" s="28"/>
      <c r="AO193" s="94">
        <f t="shared" si="150"/>
        <v>0</v>
      </c>
      <c r="AP193" s="166">
        <f t="shared" si="120"/>
        <v>0</v>
      </c>
      <c r="AS193" s="190">
        <f>+Επιχειρήσεις!U197</f>
        <v>0</v>
      </c>
      <c r="AT193" s="96">
        <f>+Επιχειρήσεις!V197</f>
        <v>0</v>
      </c>
      <c r="AU193" s="96">
        <f>+Επιχειρήσεις!W197</f>
        <v>0</v>
      </c>
      <c r="AV193" s="96">
        <f t="shared" si="152"/>
        <v>0</v>
      </c>
      <c r="AW193" s="96">
        <f t="shared" si="152"/>
        <v>0</v>
      </c>
      <c r="AX193" s="96">
        <f t="shared" si="152"/>
        <v>0</v>
      </c>
      <c r="AY193" s="96">
        <f>+AV193*Επιχειρήσεις!X197</f>
        <v>0</v>
      </c>
      <c r="AZ193" s="95">
        <f t="shared" si="121"/>
        <v>0</v>
      </c>
      <c r="BA193" s="191">
        <f t="shared" si="151"/>
        <v>0</v>
      </c>
      <c r="BD193" s="227">
        <f t="shared" si="122"/>
        <v>0</v>
      </c>
      <c r="BE193" s="144">
        <f>+ΥΠΟΛΟΓΙΣΜΟΙ!AP193</f>
        <v>0</v>
      </c>
      <c r="BF193" s="144">
        <f t="shared" si="123"/>
        <v>0</v>
      </c>
      <c r="BG193" s="144">
        <f t="shared" si="124"/>
        <v>0</v>
      </c>
      <c r="BH193" s="216">
        <f t="shared" si="125"/>
        <v>0</v>
      </c>
      <c r="BJ193" s="215">
        <f t="shared" si="126"/>
        <v>0</v>
      </c>
      <c r="BK193" s="144">
        <f t="shared" si="127"/>
        <v>0</v>
      </c>
      <c r="BL193" s="144">
        <f t="shared" si="128"/>
        <v>0</v>
      </c>
      <c r="BM193" s="217">
        <f t="shared" si="129"/>
        <v>0</v>
      </c>
      <c r="BN193" s="144">
        <f t="shared" si="130"/>
        <v>0</v>
      </c>
      <c r="BO193" s="217">
        <f t="shared" si="131"/>
        <v>0</v>
      </c>
      <c r="BP193" s="216">
        <f t="shared" si="132"/>
        <v>0</v>
      </c>
      <c r="BR193" s="215">
        <f t="shared" si="133"/>
        <v>0</v>
      </c>
      <c r="BS193" s="216">
        <f t="shared" si="134"/>
        <v>0</v>
      </c>
      <c r="BU193" s="222">
        <f t="shared" si="135"/>
        <v>0</v>
      </c>
      <c r="BV193" s="228">
        <f t="shared" si="136"/>
        <v>0</v>
      </c>
    </row>
    <row r="194" spans="1:74" x14ac:dyDescent="0.25">
      <c r="A194" s="77">
        <v>183</v>
      </c>
      <c r="B194" s="78" t="str">
        <f>+Επιχειρήσεις!B198</f>
        <v>Α</v>
      </c>
      <c r="C194" s="79">
        <f>+Επιχειρήσεις!C198</f>
        <v>0</v>
      </c>
      <c r="D194" s="80" t="str">
        <f>+Επιχειρήσεις!D198</f>
        <v>ΕΠΑΓΓΕΛΜΑΤΙΑΣ</v>
      </c>
      <c r="F194" s="81">
        <f>+Επιχειρήσεις!F198</f>
        <v>0</v>
      </c>
      <c r="H194" s="82">
        <f>IF(Επιχειρήσεις!H198&gt;1,1,0)</f>
        <v>0</v>
      </c>
      <c r="J194" s="143">
        <f>+Επιχειρήσεις!H198</f>
        <v>0</v>
      </c>
      <c r="K194" s="83">
        <f t="shared" si="137"/>
        <v>0</v>
      </c>
      <c r="L194" s="84">
        <f t="shared" si="138"/>
        <v>0</v>
      </c>
      <c r="N194" s="97">
        <f>+Επιχειρήσεις!I198</f>
        <v>0</v>
      </c>
      <c r="O194" s="86">
        <f t="shared" si="139"/>
        <v>0</v>
      </c>
      <c r="P194" s="87">
        <f t="shared" si="140"/>
        <v>0</v>
      </c>
      <c r="Q194" s="88">
        <f>IF(Επιχειρήσεις!J198=1,(K194*$Q$10),0)</f>
        <v>0</v>
      </c>
      <c r="R194" s="87">
        <f>IF(Επιχειρήσεις!K198=1,(K194*$R$10),0)</f>
        <v>0</v>
      </c>
      <c r="S194" s="89">
        <f t="shared" si="118"/>
        <v>0</v>
      </c>
      <c r="T194" s="144">
        <f t="shared" si="141"/>
        <v>0</v>
      </c>
      <c r="V194" s="145">
        <f t="shared" si="142"/>
        <v>0</v>
      </c>
      <c r="W194" s="28"/>
      <c r="X194" s="180">
        <f t="shared" si="119"/>
        <v>0</v>
      </c>
      <c r="Z194" s="165">
        <f>IF(Επιχειρήσεις!$M198=1,1,0)</f>
        <v>0</v>
      </c>
      <c r="AA194" s="91">
        <f t="shared" si="143"/>
        <v>0</v>
      </c>
      <c r="AB194" s="92">
        <f>IF(Επιχειρήσεις!$N198=1,1,0)</f>
        <v>0</v>
      </c>
      <c r="AC194" s="91">
        <f t="shared" si="144"/>
        <v>0</v>
      </c>
      <c r="AD194" s="92">
        <f>IF(Επιχειρήσεις!$O198=1,1,0)</f>
        <v>0</v>
      </c>
      <c r="AE194" s="91">
        <f t="shared" si="145"/>
        <v>0</v>
      </c>
      <c r="AF194" s="92">
        <f>IF(Επιχειρήσεις!$P198=1,1,0)</f>
        <v>0</v>
      </c>
      <c r="AG194" s="91">
        <f t="shared" si="146"/>
        <v>0</v>
      </c>
      <c r="AH194" s="93">
        <f>IF(Επιχειρήσεις!$Q198=1,1,0)</f>
        <v>0</v>
      </c>
      <c r="AI194" s="91">
        <f t="shared" si="147"/>
        <v>0</v>
      </c>
      <c r="AJ194" s="92">
        <f>IF(Επιχειρήσεις!$R198=1,1,0)</f>
        <v>0</v>
      </c>
      <c r="AK194" s="91">
        <f t="shared" si="148"/>
        <v>0</v>
      </c>
      <c r="AL194" s="90">
        <f>IF(Επιχειρήσεις!$M198=1,1,0)</f>
        <v>0</v>
      </c>
      <c r="AM194" s="91">
        <f t="shared" si="149"/>
        <v>0</v>
      </c>
      <c r="AN194" s="28"/>
      <c r="AO194" s="94">
        <f t="shared" si="150"/>
        <v>0</v>
      </c>
      <c r="AP194" s="166">
        <f t="shared" si="120"/>
        <v>0</v>
      </c>
      <c r="AS194" s="190">
        <f>+Επιχειρήσεις!U198</f>
        <v>0</v>
      </c>
      <c r="AT194" s="96">
        <f>+Επιχειρήσεις!V198</f>
        <v>0</v>
      </c>
      <c r="AU194" s="96">
        <f>+Επιχειρήσεις!W198</f>
        <v>0</v>
      </c>
      <c r="AV194" s="96">
        <f t="shared" si="152"/>
        <v>0</v>
      </c>
      <c r="AW194" s="96">
        <f t="shared" si="152"/>
        <v>0</v>
      </c>
      <c r="AX194" s="96">
        <f t="shared" si="152"/>
        <v>0</v>
      </c>
      <c r="AY194" s="96">
        <f>+AV194*Επιχειρήσεις!X198</f>
        <v>0</v>
      </c>
      <c r="AZ194" s="95">
        <f t="shared" si="121"/>
        <v>0</v>
      </c>
      <c r="BA194" s="191">
        <f t="shared" si="151"/>
        <v>0</v>
      </c>
      <c r="BD194" s="227">
        <f t="shared" si="122"/>
        <v>0</v>
      </c>
      <c r="BE194" s="144">
        <f>+ΥΠΟΛΟΓΙΣΜΟΙ!AP194</f>
        <v>0</v>
      </c>
      <c r="BF194" s="144">
        <f t="shared" si="123"/>
        <v>0</v>
      </c>
      <c r="BG194" s="144">
        <f t="shared" si="124"/>
        <v>0</v>
      </c>
      <c r="BH194" s="216">
        <f t="shared" si="125"/>
        <v>0</v>
      </c>
      <c r="BJ194" s="215">
        <f t="shared" si="126"/>
        <v>0</v>
      </c>
      <c r="BK194" s="144">
        <f t="shared" si="127"/>
        <v>0</v>
      </c>
      <c r="BL194" s="144">
        <f t="shared" si="128"/>
        <v>0</v>
      </c>
      <c r="BM194" s="217">
        <f t="shared" si="129"/>
        <v>0</v>
      </c>
      <c r="BN194" s="144">
        <f t="shared" si="130"/>
        <v>0</v>
      </c>
      <c r="BO194" s="217">
        <f t="shared" si="131"/>
        <v>0</v>
      </c>
      <c r="BP194" s="216">
        <f t="shared" si="132"/>
        <v>0</v>
      </c>
      <c r="BR194" s="215">
        <f t="shared" si="133"/>
        <v>0</v>
      </c>
      <c r="BS194" s="216">
        <f t="shared" si="134"/>
        <v>0</v>
      </c>
      <c r="BU194" s="222">
        <f t="shared" si="135"/>
        <v>0</v>
      </c>
      <c r="BV194" s="228">
        <f t="shared" si="136"/>
        <v>0</v>
      </c>
    </row>
    <row r="195" spans="1:74" x14ac:dyDescent="0.25">
      <c r="A195" s="77">
        <v>184</v>
      </c>
      <c r="B195" s="78" t="str">
        <f>+Επιχειρήσεις!B199</f>
        <v>Α</v>
      </c>
      <c r="C195" s="79">
        <f>+Επιχειρήσεις!C199</f>
        <v>0</v>
      </c>
      <c r="D195" s="80" t="str">
        <f>+Επιχειρήσεις!D199</f>
        <v>ΕΠΑΓΓΕΛΜΑΤΙΑΣ</v>
      </c>
      <c r="F195" s="81">
        <f>+Επιχειρήσεις!F199</f>
        <v>0</v>
      </c>
      <c r="H195" s="82">
        <f>IF(Επιχειρήσεις!H199&gt;1,1,0)</f>
        <v>0</v>
      </c>
      <c r="J195" s="143">
        <f>+Επιχειρήσεις!H199</f>
        <v>0</v>
      </c>
      <c r="K195" s="83">
        <f t="shared" si="137"/>
        <v>0</v>
      </c>
      <c r="L195" s="84">
        <f t="shared" si="138"/>
        <v>0</v>
      </c>
      <c r="N195" s="97">
        <f>+Επιχειρήσεις!I199</f>
        <v>0</v>
      </c>
      <c r="O195" s="86">
        <f t="shared" si="139"/>
        <v>0</v>
      </c>
      <c r="P195" s="87">
        <f t="shared" si="140"/>
        <v>0</v>
      </c>
      <c r="Q195" s="88">
        <f>IF(Επιχειρήσεις!J199=1,(K195*$Q$10),0)</f>
        <v>0</v>
      </c>
      <c r="R195" s="87">
        <f>IF(Επιχειρήσεις!K199=1,(K195*$R$10),0)</f>
        <v>0</v>
      </c>
      <c r="S195" s="89">
        <f t="shared" si="118"/>
        <v>0</v>
      </c>
      <c r="T195" s="144">
        <f t="shared" si="141"/>
        <v>0</v>
      </c>
      <c r="V195" s="145">
        <f t="shared" si="142"/>
        <v>0</v>
      </c>
      <c r="W195" s="28"/>
      <c r="X195" s="180">
        <f t="shared" si="119"/>
        <v>0</v>
      </c>
      <c r="Z195" s="165">
        <f>IF(Επιχειρήσεις!$M199=1,1,0)</f>
        <v>0</v>
      </c>
      <c r="AA195" s="91">
        <f t="shared" si="143"/>
        <v>0</v>
      </c>
      <c r="AB195" s="92">
        <f>IF(Επιχειρήσεις!$N199=1,1,0)</f>
        <v>0</v>
      </c>
      <c r="AC195" s="91">
        <f t="shared" si="144"/>
        <v>0</v>
      </c>
      <c r="AD195" s="92">
        <f>IF(Επιχειρήσεις!$O199=1,1,0)</f>
        <v>0</v>
      </c>
      <c r="AE195" s="91">
        <f t="shared" si="145"/>
        <v>0</v>
      </c>
      <c r="AF195" s="92">
        <f>IF(Επιχειρήσεις!$P199=1,1,0)</f>
        <v>0</v>
      </c>
      <c r="AG195" s="91">
        <f t="shared" si="146"/>
        <v>0</v>
      </c>
      <c r="AH195" s="93">
        <f>IF(Επιχειρήσεις!$Q199=1,1,0)</f>
        <v>0</v>
      </c>
      <c r="AI195" s="91">
        <f t="shared" si="147"/>
        <v>0</v>
      </c>
      <c r="AJ195" s="92">
        <f>IF(Επιχειρήσεις!$R199=1,1,0)</f>
        <v>0</v>
      </c>
      <c r="AK195" s="91">
        <f t="shared" si="148"/>
        <v>0</v>
      </c>
      <c r="AL195" s="90">
        <f>IF(Επιχειρήσεις!$M199=1,1,0)</f>
        <v>0</v>
      </c>
      <c r="AM195" s="91">
        <f t="shared" si="149"/>
        <v>0</v>
      </c>
      <c r="AN195" s="28"/>
      <c r="AO195" s="94">
        <f t="shared" si="150"/>
        <v>0</v>
      </c>
      <c r="AP195" s="166">
        <f t="shared" si="120"/>
        <v>0</v>
      </c>
      <c r="AS195" s="190">
        <f>+Επιχειρήσεις!U199</f>
        <v>0</v>
      </c>
      <c r="AT195" s="96">
        <f>+Επιχειρήσεις!V199</f>
        <v>0</v>
      </c>
      <c r="AU195" s="96">
        <f>+Επιχειρήσεις!W199</f>
        <v>0</v>
      </c>
      <c r="AV195" s="96">
        <f t="shared" si="152"/>
        <v>0</v>
      </c>
      <c r="AW195" s="96">
        <f t="shared" si="152"/>
        <v>0</v>
      </c>
      <c r="AX195" s="96">
        <f t="shared" si="152"/>
        <v>0</v>
      </c>
      <c r="AY195" s="96">
        <f>+AV195*Επιχειρήσεις!X199</f>
        <v>0</v>
      </c>
      <c r="AZ195" s="95">
        <f t="shared" si="121"/>
        <v>0</v>
      </c>
      <c r="BA195" s="191">
        <f t="shared" si="151"/>
        <v>0</v>
      </c>
      <c r="BD195" s="227">
        <f t="shared" si="122"/>
        <v>0</v>
      </c>
      <c r="BE195" s="144">
        <f>+ΥΠΟΛΟΓΙΣΜΟΙ!AP195</f>
        <v>0</v>
      </c>
      <c r="BF195" s="144">
        <f t="shared" si="123"/>
        <v>0</v>
      </c>
      <c r="BG195" s="144">
        <f t="shared" si="124"/>
        <v>0</v>
      </c>
      <c r="BH195" s="216">
        <f t="shared" si="125"/>
        <v>0</v>
      </c>
      <c r="BJ195" s="215">
        <f t="shared" si="126"/>
        <v>0</v>
      </c>
      <c r="BK195" s="144">
        <f t="shared" si="127"/>
        <v>0</v>
      </c>
      <c r="BL195" s="144">
        <f t="shared" si="128"/>
        <v>0</v>
      </c>
      <c r="BM195" s="217">
        <f t="shared" si="129"/>
        <v>0</v>
      </c>
      <c r="BN195" s="144">
        <f t="shared" si="130"/>
        <v>0</v>
      </c>
      <c r="BO195" s="217">
        <f t="shared" si="131"/>
        <v>0</v>
      </c>
      <c r="BP195" s="216">
        <f t="shared" si="132"/>
        <v>0</v>
      </c>
      <c r="BR195" s="215">
        <f t="shared" si="133"/>
        <v>0</v>
      </c>
      <c r="BS195" s="216">
        <f t="shared" si="134"/>
        <v>0</v>
      </c>
      <c r="BU195" s="222">
        <f t="shared" si="135"/>
        <v>0</v>
      </c>
      <c r="BV195" s="228">
        <f t="shared" si="136"/>
        <v>0</v>
      </c>
    </row>
    <row r="196" spans="1:74" x14ac:dyDescent="0.25">
      <c r="A196" s="77">
        <v>185</v>
      </c>
      <c r="B196" s="78" t="str">
        <f>+Επιχειρήσεις!B200</f>
        <v>Α</v>
      </c>
      <c r="C196" s="79">
        <f>+Επιχειρήσεις!C200</f>
        <v>0</v>
      </c>
      <c r="D196" s="80" t="str">
        <f>+Επιχειρήσεις!D200</f>
        <v>ΕΠΑΓΓΕΛΜΑΤΙΑΣ</v>
      </c>
      <c r="F196" s="81">
        <f>+Επιχειρήσεις!F200</f>
        <v>0</v>
      </c>
      <c r="H196" s="82">
        <f>IF(Επιχειρήσεις!H200&gt;1,1,0)</f>
        <v>0</v>
      </c>
      <c r="J196" s="143">
        <f>+Επιχειρήσεις!H200</f>
        <v>0</v>
      </c>
      <c r="K196" s="83">
        <f t="shared" si="137"/>
        <v>0</v>
      </c>
      <c r="L196" s="84">
        <f t="shared" si="138"/>
        <v>0</v>
      </c>
      <c r="N196" s="97">
        <f>+Επιχειρήσεις!I200</f>
        <v>0</v>
      </c>
      <c r="O196" s="86">
        <f t="shared" si="139"/>
        <v>0</v>
      </c>
      <c r="P196" s="87">
        <f t="shared" si="140"/>
        <v>0</v>
      </c>
      <c r="Q196" s="88">
        <f>IF(Επιχειρήσεις!J200=1,(K196*$Q$10),0)</f>
        <v>0</v>
      </c>
      <c r="R196" s="87">
        <f>IF(Επιχειρήσεις!K200=1,(K196*$R$10),0)</f>
        <v>0</v>
      </c>
      <c r="S196" s="89">
        <f t="shared" si="118"/>
        <v>0</v>
      </c>
      <c r="T196" s="144">
        <f t="shared" si="141"/>
        <v>0</v>
      </c>
      <c r="V196" s="145">
        <f t="shared" si="142"/>
        <v>0</v>
      </c>
      <c r="W196" s="28"/>
      <c r="X196" s="180">
        <f t="shared" si="119"/>
        <v>0</v>
      </c>
      <c r="Z196" s="165">
        <f>IF(Επιχειρήσεις!$M200=1,1,0)</f>
        <v>0</v>
      </c>
      <c r="AA196" s="91">
        <f t="shared" si="143"/>
        <v>0</v>
      </c>
      <c r="AB196" s="92">
        <f>IF(Επιχειρήσεις!$N200=1,1,0)</f>
        <v>0</v>
      </c>
      <c r="AC196" s="91">
        <f t="shared" si="144"/>
        <v>0</v>
      </c>
      <c r="AD196" s="92">
        <f>IF(Επιχειρήσεις!$O200=1,1,0)</f>
        <v>0</v>
      </c>
      <c r="AE196" s="91">
        <f t="shared" si="145"/>
        <v>0</v>
      </c>
      <c r="AF196" s="92">
        <f>IF(Επιχειρήσεις!$P200=1,1,0)</f>
        <v>0</v>
      </c>
      <c r="AG196" s="91">
        <f t="shared" si="146"/>
        <v>0</v>
      </c>
      <c r="AH196" s="93">
        <f>IF(Επιχειρήσεις!$Q200=1,1,0)</f>
        <v>0</v>
      </c>
      <c r="AI196" s="91">
        <f t="shared" si="147"/>
        <v>0</v>
      </c>
      <c r="AJ196" s="92">
        <f>IF(Επιχειρήσεις!$R200=1,1,0)</f>
        <v>0</v>
      </c>
      <c r="AK196" s="91">
        <f t="shared" si="148"/>
        <v>0</v>
      </c>
      <c r="AL196" s="90">
        <f>IF(Επιχειρήσεις!$M200=1,1,0)</f>
        <v>0</v>
      </c>
      <c r="AM196" s="91">
        <f t="shared" si="149"/>
        <v>0</v>
      </c>
      <c r="AN196" s="28"/>
      <c r="AO196" s="94">
        <f t="shared" si="150"/>
        <v>0</v>
      </c>
      <c r="AP196" s="166">
        <f t="shared" si="120"/>
        <v>0</v>
      </c>
      <c r="AS196" s="190">
        <f>+Επιχειρήσεις!U200</f>
        <v>0</v>
      </c>
      <c r="AT196" s="96">
        <f>+Επιχειρήσεις!V200</f>
        <v>0</v>
      </c>
      <c r="AU196" s="96">
        <f>+Επιχειρήσεις!W200</f>
        <v>0</v>
      </c>
      <c r="AV196" s="96">
        <f t="shared" si="152"/>
        <v>0</v>
      </c>
      <c r="AW196" s="96">
        <f t="shared" si="152"/>
        <v>0</v>
      </c>
      <c r="AX196" s="96">
        <f t="shared" si="152"/>
        <v>0</v>
      </c>
      <c r="AY196" s="96">
        <f>+AV196*Επιχειρήσεις!X200</f>
        <v>0</v>
      </c>
      <c r="AZ196" s="95">
        <f t="shared" si="121"/>
        <v>0</v>
      </c>
      <c r="BA196" s="191">
        <f t="shared" si="151"/>
        <v>0</v>
      </c>
      <c r="BD196" s="227">
        <f t="shared" si="122"/>
        <v>0</v>
      </c>
      <c r="BE196" s="144">
        <f>+ΥΠΟΛΟΓΙΣΜΟΙ!AP196</f>
        <v>0</v>
      </c>
      <c r="BF196" s="144">
        <f t="shared" si="123"/>
        <v>0</v>
      </c>
      <c r="BG196" s="144">
        <f t="shared" si="124"/>
        <v>0</v>
      </c>
      <c r="BH196" s="216">
        <f t="shared" si="125"/>
        <v>0</v>
      </c>
      <c r="BJ196" s="215">
        <f t="shared" si="126"/>
        <v>0</v>
      </c>
      <c r="BK196" s="144">
        <f t="shared" si="127"/>
        <v>0</v>
      </c>
      <c r="BL196" s="144">
        <f t="shared" si="128"/>
        <v>0</v>
      </c>
      <c r="BM196" s="217">
        <f t="shared" si="129"/>
        <v>0</v>
      </c>
      <c r="BN196" s="144">
        <f t="shared" si="130"/>
        <v>0</v>
      </c>
      <c r="BO196" s="217">
        <f t="shared" si="131"/>
        <v>0</v>
      </c>
      <c r="BP196" s="216">
        <f t="shared" si="132"/>
        <v>0</v>
      </c>
      <c r="BR196" s="215">
        <f t="shared" si="133"/>
        <v>0</v>
      </c>
      <c r="BS196" s="216">
        <f t="shared" si="134"/>
        <v>0</v>
      </c>
      <c r="BU196" s="222">
        <f t="shared" si="135"/>
        <v>0</v>
      </c>
      <c r="BV196" s="228">
        <f t="shared" si="136"/>
        <v>0</v>
      </c>
    </row>
    <row r="197" spans="1:74" x14ac:dyDescent="0.25">
      <c r="A197" s="77">
        <v>186</v>
      </c>
      <c r="B197" s="78" t="str">
        <f>+Επιχειρήσεις!B201</f>
        <v>Α</v>
      </c>
      <c r="C197" s="79">
        <f>+Επιχειρήσεις!C201</f>
        <v>0</v>
      </c>
      <c r="D197" s="80" t="str">
        <f>+Επιχειρήσεις!D201</f>
        <v>ΕΠΑΓΓΕΛΜΑΤΙΑΣ</v>
      </c>
      <c r="F197" s="81">
        <f>+Επιχειρήσεις!F201</f>
        <v>0</v>
      </c>
      <c r="H197" s="82">
        <f>IF(Επιχειρήσεις!H201&gt;1,1,0)</f>
        <v>0</v>
      </c>
      <c r="J197" s="143">
        <f>+Επιχειρήσεις!H201</f>
        <v>0</v>
      </c>
      <c r="K197" s="83">
        <f t="shared" si="137"/>
        <v>0</v>
      </c>
      <c r="L197" s="84">
        <f t="shared" si="138"/>
        <v>0</v>
      </c>
      <c r="N197" s="97">
        <f>+Επιχειρήσεις!I201</f>
        <v>0</v>
      </c>
      <c r="O197" s="86">
        <f t="shared" si="139"/>
        <v>0</v>
      </c>
      <c r="P197" s="87">
        <f t="shared" si="140"/>
        <v>0</v>
      </c>
      <c r="Q197" s="88">
        <f>IF(Επιχειρήσεις!J201=1,(K197*$Q$10),0)</f>
        <v>0</v>
      </c>
      <c r="R197" s="87">
        <f>IF(Επιχειρήσεις!K201=1,(K197*$R$10),0)</f>
        <v>0</v>
      </c>
      <c r="S197" s="89">
        <f t="shared" si="118"/>
        <v>0</v>
      </c>
      <c r="T197" s="144">
        <f t="shared" si="141"/>
        <v>0</v>
      </c>
      <c r="V197" s="145">
        <f t="shared" si="142"/>
        <v>0</v>
      </c>
      <c r="W197" s="28"/>
      <c r="X197" s="180">
        <f t="shared" si="119"/>
        <v>0</v>
      </c>
      <c r="Z197" s="165">
        <f>IF(Επιχειρήσεις!$M201=1,1,0)</f>
        <v>0</v>
      </c>
      <c r="AA197" s="91">
        <f t="shared" si="143"/>
        <v>0</v>
      </c>
      <c r="AB197" s="92">
        <f>IF(Επιχειρήσεις!$N201=1,1,0)</f>
        <v>0</v>
      </c>
      <c r="AC197" s="91">
        <f t="shared" si="144"/>
        <v>0</v>
      </c>
      <c r="AD197" s="92">
        <f>IF(Επιχειρήσεις!$O201=1,1,0)</f>
        <v>0</v>
      </c>
      <c r="AE197" s="91">
        <f t="shared" si="145"/>
        <v>0</v>
      </c>
      <c r="AF197" s="92">
        <f>IF(Επιχειρήσεις!$P201=1,1,0)</f>
        <v>0</v>
      </c>
      <c r="AG197" s="91">
        <f t="shared" si="146"/>
        <v>0</v>
      </c>
      <c r="AH197" s="93">
        <f>IF(Επιχειρήσεις!$Q201=1,1,0)</f>
        <v>0</v>
      </c>
      <c r="AI197" s="91">
        <f t="shared" si="147"/>
        <v>0</v>
      </c>
      <c r="AJ197" s="92">
        <f>IF(Επιχειρήσεις!$R201=1,1,0)</f>
        <v>0</v>
      </c>
      <c r="AK197" s="91">
        <f t="shared" si="148"/>
        <v>0</v>
      </c>
      <c r="AL197" s="90">
        <f>IF(Επιχειρήσεις!$M201=1,1,0)</f>
        <v>0</v>
      </c>
      <c r="AM197" s="91">
        <f t="shared" si="149"/>
        <v>0</v>
      </c>
      <c r="AN197" s="28"/>
      <c r="AO197" s="94">
        <f t="shared" si="150"/>
        <v>0</v>
      </c>
      <c r="AP197" s="166">
        <f t="shared" si="120"/>
        <v>0</v>
      </c>
      <c r="AS197" s="190">
        <f>+Επιχειρήσεις!U201</f>
        <v>0</v>
      </c>
      <c r="AT197" s="96">
        <f>+Επιχειρήσεις!V201</f>
        <v>0</v>
      </c>
      <c r="AU197" s="96">
        <f>+Επιχειρήσεις!W201</f>
        <v>0</v>
      </c>
      <c r="AV197" s="96">
        <f t="shared" si="152"/>
        <v>0</v>
      </c>
      <c r="AW197" s="96">
        <f t="shared" si="152"/>
        <v>0</v>
      </c>
      <c r="AX197" s="96">
        <f t="shared" si="152"/>
        <v>0</v>
      </c>
      <c r="AY197" s="96">
        <f>+AV197*Επιχειρήσεις!X201</f>
        <v>0</v>
      </c>
      <c r="AZ197" s="95">
        <f t="shared" si="121"/>
        <v>0</v>
      </c>
      <c r="BA197" s="191">
        <f t="shared" si="151"/>
        <v>0</v>
      </c>
      <c r="BD197" s="227">
        <f t="shared" si="122"/>
        <v>0</v>
      </c>
      <c r="BE197" s="144">
        <f>+ΥΠΟΛΟΓΙΣΜΟΙ!AP197</f>
        <v>0</v>
      </c>
      <c r="BF197" s="144">
        <f t="shared" si="123"/>
        <v>0</v>
      </c>
      <c r="BG197" s="144">
        <f t="shared" si="124"/>
        <v>0</v>
      </c>
      <c r="BH197" s="216">
        <f t="shared" si="125"/>
        <v>0</v>
      </c>
      <c r="BJ197" s="215">
        <f t="shared" si="126"/>
        <v>0</v>
      </c>
      <c r="BK197" s="144">
        <f t="shared" si="127"/>
        <v>0</v>
      </c>
      <c r="BL197" s="144">
        <f t="shared" si="128"/>
        <v>0</v>
      </c>
      <c r="BM197" s="217">
        <f t="shared" si="129"/>
        <v>0</v>
      </c>
      <c r="BN197" s="144">
        <f t="shared" si="130"/>
        <v>0</v>
      </c>
      <c r="BO197" s="217">
        <f t="shared" si="131"/>
        <v>0</v>
      </c>
      <c r="BP197" s="216">
        <f t="shared" si="132"/>
        <v>0</v>
      </c>
      <c r="BR197" s="215">
        <f t="shared" si="133"/>
        <v>0</v>
      </c>
      <c r="BS197" s="216">
        <f t="shared" si="134"/>
        <v>0</v>
      </c>
      <c r="BU197" s="222">
        <f t="shared" si="135"/>
        <v>0</v>
      </c>
      <c r="BV197" s="228">
        <f t="shared" si="136"/>
        <v>0</v>
      </c>
    </row>
    <row r="198" spans="1:74" x14ac:dyDescent="0.25">
      <c r="A198" s="77">
        <v>187</v>
      </c>
      <c r="B198" s="78" t="str">
        <f>+Επιχειρήσεις!B202</f>
        <v>Α</v>
      </c>
      <c r="C198" s="79">
        <f>+Επιχειρήσεις!C202</f>
        <v>0</v>
      </c>
      <c r="D198" s="80" t="str">
        <f>+Επιχειρήσεις!D202</f>
        <v>ΕΠΑΓΓΕΛΜΑΤΙΑΣ</v>
      </c>
      <c r="F198" s="81">
        <f>+Επιχειρήσεις!F202</f>
        <v>0</v>
      </c>
      <c r="H198" s="82">
        <f>IF(Επιχειρήσεις!H202&gt;1,1,0)</f>
        <v>0</v>
      </c>
      <c r="J198" s="143">
        <f>+Επιχειρήσεις!H202</f>
        <v>0</v>
      </c>
      <c r="K198" s="83">
        <f t="shared" si="137"/>
        <v>0</v>
      </c>
      <c r="L198" s="84">
        <f t="shared" si="138"/>
        <v>0</v>
      </c>
      <c r="N198" s="97">
        <f>+Επιχειρήσεις!I202</f>
        <v>0</v>
      </c>
      <c r="O198" s="86">
        <f t="shared" si="139"/>
        <v>0</v>
      </c>
      <c r="P198" s="87">
        <f t="shared" si="140"/>
        <v>0</v>
      </c>
      <c r="Q198" s="88">
        <f>IF(Επιχειρήσεις!J202=1,(K198*$Q$10),0)</f>
        <v>0</v>
      </c>
      <c r="R198" s="87">
        <f>IF(Επιχειρήσεις!K202=1,(K198*$R$10),0)</f>
        <v>0</v>
      </c>
      <c r="S198" s="89">
        <f t="shared" si="118"/>
        <v>0</v>
      </c>
      <c r="T198" s="144">
        <f t="shared" si="141"/>
        <v>0</v>
      </c>
      <c r="V198" s="145">
        <f t="shared" si="142"/>
        <v>0</v>
      </c>
      <c r="W198" s="28"/>
      <c r="X198" s="180">
        <f t="shared" si="119"/>
        <v>0</v>
      </c>
      <c r="Z198" s="165">
        <f>IF(Επιχειρήσεις!$M202=1,1,0)</f>
        <v>0</v>
      </c>
      <c r="AA198" s="91">
        <f t="shared" si="143"/>
        <v>0</v>
      </c>
      <c r="AB198" s="92">
        <f>IF(Επιχειρήσεις!$N202=1,1,0)</f>
        <v>0</v>
      </c>
      <c r="AC198" s="91">
        <f t="shared" si="144"/>
        <v>0</v>
      </c>
      <c r="AD198" s="92">
        <f>IF(Επιχειρήσεις!$O202=1,1,0)</f>
        <v>0</v>
      </c>
      <c r="AE198" s="91">
        <f t="shared" si="145"/>
        <v>0</v>
      </c>
      <c r="AF198" s="92">
        <f>IF(Επιχειρήσεις!$P202=1,1,0)</f>
        <v>0</v>
      </c>
      <c r="AG198" s="91">
        <f t="shared" si="146"/>
        <v>0</v>
      </c>
      <c r="AH198" s="93">
        <f>IF(Επιχειρήσεις!$Q202=1,1,0)</f>
        <v>0</v>
      </c>
      <c r="AI198" s="91">
        <f t="shared" si="147"/>
        <v>0</v>
      </c>
      <c r="AJ198" s="92">
        <f>IF(Επιχειρήσεις!$R202=1,1,0)</f>
        <v>0</v>
      </c>
      <c r="AK198" s="91">
        <f t="shared" si="148"/>
        <v>0</v>
      </c>
      <c r="AL198" s="90">
        <f>IF(Επιχειρήσεις!$M202=1,1,0)</f>
        <v>0</v>
      </c>
      <c r="AM198" s="91">
        <f t="shared" si="149"/>
        <v>0</v>
      </c>
      <c r="AN198" s="28"/>
      <c r="AO198" s="94">
        <f t="shared" si="150"/>
        <v>0</v>
      </c>
      <c r="AP198" s="166">
        <f t="shared" si="120"/>
        <v>0</v>
      </c>
      <c r="AS198" s="190">
        <f>+Επιχειρήσεις!U202</f>
        <v>0</v>
      </c>
      <c r="AT198" s="96">
        <f>+Επιχειρήσεις!V202</f>
        <v>0</v>
      </c>
      <c r="AU198" s="96">
        <f>+Επιχειρήσεις!W202</f>
        <v>0</v>
      </c>
      <c r="AV198" s="96">
        <f t="shared" si="152"/>
        <v>0</v>
      </c>
      <c r="AW198" s="96">
        <f t="shared" si="152"/>
        <v>0</v>
      </c>
      <c r="AX198" s="96">
        <f t="shared" si="152"/>
        <v>0</v>
      </c>
      <c r="AY198" s="96">
        <f>+AV198*Επιχειρήσεις!X202</f>
        <v>0</v>
      </c>
      <c r="AZ198" s="95">
        <f t="shared" si="121"/>
        <v>0</v>
      </c>
      <c r="BA198" s="191">
        <f t="shared" si="151"/>
        <v>0</v>
      </c>
      <c r="BD198" s="227">
        <f t="shared" si="122"/>
        <v>0</v>
      </c>
      <c r="BE198" s="144">
        <f>+ΥΠΟΛΟΓΙΣΜΟΙ!AP198</f>
        <v>0</v>
      </c>
      <c r="BF198" s="144">
        <f t="shared" si="123"/>
        <v>0</v>
      </c>
      <c r="BG198" s="144">
        <f t="shared" si="124"/>
        <v>0</v>
      </c>
      <c r="BH198" s="216">
        <f t="shared" si="125"/>
        <v>0</v>
      </c>
      <c r="BJ198" s="215">
        <f t="shared" si="126"/>
        <v>0</v>
      </c>
      <c r="BK198" s="144">
        <f t="shared" si="127"/>
        <v>0</v>
      </c>
      <c r="BL198" s="144">
        <f t="shared" si="128"/>
        <v>0</v>
      </c>
      <c r="BM198" s="217">
        <f t="shared" si="129"/>
        <v>0</v>
      </c>
      <c r="BN198" s="144">
        <f t="shared" si="130"/>
        <v>0</v>
      </c>
      <c r="BO198" s="217">
        <f t="shared" si="131"/>
        <v>0</v>
      </c>
      <c r="BP198" s="216">
        <f t="shared" si="132"/>
        <v>0</v>
      </c>
      <c r="BR198" s="215">
        <f t="shared" si="133"/>
        <v>0</v>
      </c>
      <c r="BS198" s="216">
        <f t="shared" si="134"/>
        <v>0</v>
      </c>
      <c r="BU198" s="222">
        <f t="shared" si="135"/>
        <v>0</v>
      </c>
      <c r="BV198" s="228">
        <f t="shared" si="136"/>
        <v>0</v>
      </c>
    </row>
    <row r="199" spans="1:74" x14ac:dyDescent="0.25">
      <c r="A199" s="77">
        <v>188</v>
      </c>
      <c r="B199" s="78" t="str">
        <f>+Επιχειρήσεις!B203</f>
        <v>Α</v>
      </c>
      <c r="C199" s="79">
        <f>+Επιχειρήσεις!C203</f>
        <v>0</v>
      </c>
      <c r="D199" s="80" t="str">
        <f>+Επιχειρήσεις!D203</f>
        <v>ΕΠΑΓΓΕΛΜΑΤΙΑΣ</v>
      </c>
      <c r="F199" s="81">
        <f>+Επιχειρήσεις!F203</f>
        <v>0</v>
      </c>
      <c r="H199" s="82">
        <f>IF(Επιχειρήσεις!H203&gt;1,1,0)</f>
        <v>0</v>
      </c>
      <c r="J199" s="143">
        <f>+Επιχειρήσεις!H203</f>
        <v>0</v>
      </c>
      <c r="K199" s="83">
        <f t="shared" si="137"/>
        <v>0</v>
      </c>
      <c r="L199" s="84">
        <f t="shared" si="138"/>
        <v>0</v>
      </c>
      <c r="N199" s="97">
        <f>+Επιχειρήσεις!I203</f>
        <v>0</v>
      </c>
      <c r="O199" s="86">
        <f t="shared" si="139"/>
        <v>0</v>
      </c>
      <c r="P199" s="87">
        <f t="shared" si="140"/>
        <v>0</v>
      </c>
      <c r="Q199" s="88">
        <f>IF(Επιχειρήσεις!J203=1,(K199*$Q$10),0)</f>
        <v>0</v>
      </c>
      <c r="R199" s="87">
        <f>IF(Επιχειρήσεις!K203=1,(K199*$R$10),0)</f>
        <v>0</v>
      </c>
      <c r="S199" s="89">
        <f t="shared" si="118"/>
        <v>0</v>
      </c>
      <c r="T199" s="144">
        <f t="shared" si="141"/>
        <v>0</v>
      </c>
      <c r="V199" s="145">
        <f t="shared" si="142"/>
        <v>0</v>
      </c>
      <c r="W199" s="28"/>
      <c r="X199" s="180">
        <f t="shared" si="119"/>
        <v>0</v>
      </c>
      <c r="Z199" s="165">
        <f>IF(Επιχειρήσεις!$M203=1,1,0)</f>
        <v>0</v>
      </c>
      <c r="AA199" s="91">
        <f t="shared" si="143"/>
        <v>0</v>
      </c>
      <c r="AB199" s="92">
        <f>IF(Επιχειρήσεις!$N203=1,1,0)</f>
        <v>0</v>
      </c>
      <c r="AC199" s="91">
        <f t="shared" si="144"/>
        <v>0</v>
      </c>
      <c r="AD199" s="92">
        <f>IF(Επιχειρήσεις!$O203=1,1,0)</f>
        <v>0</v>
      </c>
      <c r="AE199" s="91">
        <f t="shared" si="145"/>
        <v>0</v>
      </c>
      <c r="AF199" s="92">
        <f>IF(Επιχειρήσεις!$P203=1,1,0)</f>
        <v>0</v>
      </c>
      <c r="AG199" s="91">
        <f t="shared" si="146"/>
        <v>0</v>
      </c>
      <c r="AH199" s="93">
        <f>IF(Επιχειρήσεις!$Q203=1,1,0)</f>
        <v>0</v>
      </c>
      <c r="AI199" s="91">
        <f t="shared" si="147"/>
        <v>0</v>
      </c>
      <c r="AJ199" s="92">
        <f>IF(Επιχειρήσεις!$R203=1,1,0)</f>
        <v>0</v>
      </c>
      <c r="AK199" s="91">
        <f t="shared" si="148"/>
        <v>0</v>
      </c>
      <c r="AL199" s="90">
        <f>IF(Επιχειρήσεις!$M203=1,1,0)</f>
        <v>0</v>
      </c>
      <c r="AM199" s="91">
        <f t="shared" si="149"/>
        <v>0</v>
      </c>
      <c r="AN199" s="28"/>
      <c r="AO199" s="94">
        <f t="shared" si="150"/>
        <v>0</v>
      </c>
      <c r="AP199" s="166">
        <f t="shared" si="120"/>
        <v>0</v>
      </c>
      <c r="AS199" s="190">
        <f>+Επιχειρήσεις!U203</f>
        <v>0</v>
      </c>
      <c r="AT199" s="96">
        <f>+Επιχειρήσεις!V203</f>
        <v>0</v>
      </c>
      <c r="AU199" s="96">
        <f>+Επιχειρήσεις!W203</f>
        <v>0</v>
      </c>
      <c r="AV199" s="96">
        <f t="shared" si="152"/>
        <v>0</v>
      </c>
      <c r="AW199" s="96">
        <f t="shared" si="152"/>
        <v>0</v>
      </c>
      <c r="AX199" s="96">
        <f t="shared" si="152"/>
        <v>0</v>
      </c>
      <c r="AY199" s="96">
        <f>+AV199*Επιχειρήσεις!X203</f>
        <v>0</v>
      </c>
      <c r="AZ199" s="95">
        <f t="shared" si="121"/>
        <v>0</v>
      </c>
      <c r="BA199" s="191">
        <f t="shared" si="151"/>
        <v>0</v>
      </c>
      <c r="BD199" s="227">
        <f t="shared" si="122"/>
        <v>0</v>
      </c>
      <c r="BE199" s="144">
        <f>+ΥΠΟΛΟΓΙΣΜΟΙ!AP199</f>
        <v>0</v>
      </c>
      <c r="BF199" s="144">
        <f t="shared" si="123"/>
        <v>0</v>
      </c>
      <c r="BG199" s="144">
        <f t="shared" si="124"/>
        <v>0</v>
      </c>
      <c r="BH199" s="216">
        <f t="shared" si="125"/>
        <v>0</v>
      </c>
      <c r="BJ199" s="215">
        <f t="shared" si="126"/>
        <v>0</v>
      </c>
      <c r="BK199" s="144">
        <f t="shared" si="127"/>
        <v>0</v>
      </c>
      <c r="BL199" s="144">
        <f t="shared" si="128"/>
        <v>0</v>
      </c>
      <c r="BM199" s="217">
        <f t="shared" si="129"/>
        <v>0</v>
      </c>
      <c r="BN199" s="144">
        <f t="shared" si="130"/>
        <v>0</v>
      </c>
      <c r="BO199" s="217">
        <f t="shared" si="131"/>
        <v>0</v>
      </c>
      <c r="BP199" s="216">
        <f t="shared" si="132"/>
        <v>0</v>
      </c>
      <c r="BR199" s="215">
        <f t="shared" si="133"/>
        <v>0</v>
      </c>
      <c r="BS199" s="216">
        <f t="shared" si="134"/>
        <v>0</v>
      </c>
      <c r="BU199" s="222">
        <f t="shared" si="135"/>
        <v>0</v>
      </c>
      <c r="BV199" s="228">
        <f t="shared" si="136"/>
        <v>0</v>
      </c>
    </row>
    <row r="200" spans="1:74" x14ac:dyDescent="0.25">
      <c r="A200" s="77">
        <v>189</v>
      </c>
      <c r="B200" s="78" t="str">
        <f>+Επιχειρήσεις!B204</f>
        <v>Α</v>
      </c>
      <c r="C200" s="79">
        <f>+Επιχειρήσεις!C204</f>
        <v>0</v>
      </c>
      <c r="D200" s="80" t="str">
        <f>+Επιχειρήσεις!D204</f>
        <v>ΕΠΑΓΓΕΛΜΑΤΙΑΣ</v>
      </c>
      <c r="F200" s="81">
        <f>+Επιχειρήσεις!F204</f>
        <v>0</v>
      </c>
      <c r="H200" s="82">
        <f>IF(Επιχειρήσεις!H204&gt;1,1,0)</f>
        <v>0</v>
      </c>
      <c r="J200" s="143">
        <f>+Επιχειρήσεις!H204</f>
        <v>0</v>
      </c>
      <c r="K200" s="83">
        <f t="shared" si="137"/>
        <v>0</v>
      </c>
      <c r="L200" s="84">
        <f t="shared" si="138"/>
        <v>0</v>
      </c>
      <c r="N200" s="97">
        <f>+Επιχειρήσεις!I204</f>
        <v>0</v>
      </c>
      <c r="O200" s="86">
        <f t="shared" si="139"/>
        <v>0</v>
      </c>
      <c r="P200" s="87">
        <f t="shared" si="140"/>
        <v>0</v>
      </c>
      <c r="Q200" s="88">
        <f>IF(Επιχειρήσεις!J204=1,(K200*$Q$10),0)</f>
        <v>0</v>
      </c>
      <c r="R200" s="87">
        <f>IF(Επιχειρήσεις!K204=1,(K200*$R$10),0)</f>
        <v>0</v>
      </c>
      <c r="S200" s="89">
        <f t="shared" si="118"/>
        <v>0</v>
      </c>
      <c r="T200" s="144">
        <f t="shared" si="141"/>
        <v>0</v>
      </c>
      <c r="V200" s="145">
        <f t="shared" si="142"/>
        <v>0</v>
      </c>
      <c r="W200" s="28"/>
      <c r="X200" s="180">
        <f t="shared" si="119"/>
        <v>0</v>
      </c>
      <c r="Z200" s="165">
        <f>IF(Επιχειρήσεις!$M204=1,1,0)</f>
        <v>0</v>
      </c>
      <c r="AA200" s="91">
        <f t="shared" si="143"/>
        <v>0</v>
      </c>
      <c r="AB200" s="92">
        <f>IF(Επιχειρήσεις!$N204=1,1,0)</f>
        <v>0</v>
      </c>
      <c r="AC200" s="91">
        <f t="shared" si="144"/>
        <v>0</v>
      </c>
      <c r="AD200" s="92">
        <f>IF(Επιχειρήσεις!$O204=1,1,0)</f>
        <v>0</v>
      </c>
      <c r="AE200" s="91">
        <f t="shared" si="145"/>
        <v>0</v>
      </c>
      <c r="AF200" s="92">
        <f>IF(Επιχειρήσεις!$P204=1,1,0)</f>
        <v>0</v>
      </c>
      <c r="AG200" s="91">
        <f t="shared" si="146"/>
        <v>0</v>
      </c>
      <c r="AH200" s="93">
        <f>IF(Επιχειρήσεις!$Q204=1,1,0)</f>
        <v>0</v>
      </c>
      <c r="AI200" s="91">
        <f t="shared" si="147"/>
        <v>0</v>
      </c>
      <c r="AJ200" s="92">
        <f>IF(Επιχειρήσεις!$R204=1,1,0)</f>
        <v>0</v>
      </c>
      <c r="AK200" s="91">
        <f t="shared" si="148"/>
        <v>0</v>
      </c>
      <c r="AL200" s="90">
        <f>IF(Επιχειρήσεις!$M204=1,1,0)</f>
        <v>0</v>
      </c>
      <c r="AM200" s="91">
        <f t="shared" si="149"/>
        <v>0</v>
      </c>
      <c r="AN200" s="28"/>
      <c r="AO200" s="94">
        <f t="shared" si="150"/>
        <v>0</v>
      </c>
      <c r="AP200" s="166">
        <f t="shared" si="120"/>
        <v>0</v>
      </c>
      <c r="AS200" s="190">
        <f>+Επιχειρήσεις!U204</f>
        <v>0</v>
      </c>
      <c r="AT200" s="96">
        <f>+Επιχειρήσεις!V204</f>
        <v>0</v>
      </c>
      <c r="AU200" s="96">
        <f>+Επιχειρήσεις!W204</f>
        <v>0</v>
      </c>
      <c r="AV200" s="96">
        <f t="shared" si="152"/>
        <v>0</v>
      </c>
      <c r="AW200" s="96">
        <f t="shared" si="152"/>
        <v>0</v>
      </c>
      <c r="AX200" s="96">
        <f t="shared" si="152"/>
        <v>0</v>
      </c>
      <c r="AY200" s="96">
        <f>+AV200*Επιχειρήσεις!X204</f>
        <v>0</v>
      </c>
      <c r="AZ200" s="95">
        <f t="shared" si="121"/>
        <v>0</v>
      </c>
      <c r="BA200" s="191">
        <f t="shared" si="151"/>
        <v>0</v>
      </c>
      <c r="BD200" s="227">
        <f t="shared" si="122"/>
        <v>0</v>
      </c>
      <c r="BE200" s="144">
        <f>+ΥΠΟΛΟΓΙΣΜΟΙ!AP200</f>
        <v>0</v>
      </c>
      <c r="BF200" s="144">
        <f t="shared" si="123"/>
        <v>0</v>
      </c>
      <c r="BG200" s="144">
        <f t="shared" si="124"/>
        <v>0</v>
      </c>
      <c r="BH200" s="216">
        <f t="shared" si="125"/>
        <v>0</v>
      </c>
      <c r="BJ200" s="215">
        <f t="shared" si="126"/>
        <v>0</v>
      </c>
      <c r="BK200" s="144">
        <f t="shared" si="127"/>
        <v>0</v>
      </c>
      <c r="BL200" s="144">
        <f t="shared" si="128"/>
        <v>0</v>
      </c>
      <c r="BM200" s="217">
        <f t="shared" si="129"/>
        <v>0</v>
      </c>
      <c r="BN200" s="144">
        <f t="shared" si="130"/>
        <v>0</v>
      </c>
      <c r="BO200" s="217">
        <f t="shared" si="131"/>
        <v>0</v>
      </c>
      <c r="BP200" s="216">
        <f t="shared" si="132"/>
        <v>0</v>
      </c>
      <c r="BR200" s="215">
        <f t="shared" si="133"/>
        <v>0</v>
      </c>
      <c r="BS200" s="216">
        <f t="shared" si="134"/>
        <v>0</v>
      </c>
      <c r="BU200" s="222">
        <f t="shared" si="135"/>
        <v>0</v>
      </c>
      <c r="BV200" s="228">
        <f t="shared" si="136"/>
        <v>0</v>
      </c>
    </row>
    <row r="201" spans="1:74" x14ac:dyDescent="0.25">
      <c r="A201" s="77">
        <v>190</v>
      </c>
      <c r="B201" s="78" t="str">
        <f>+Επιχειρήσεις!B205</f>
        <v>Α</v>
      </c>
      <c r="C201" s="79">
        <f>+Επιχειρήσεις!C205</f>
        <v>0</v>
      </c>
      <c r="D201" s="80" t="str">
        <f>+Επιχειρήσεις!D205</f>
        <v>ΕΠΑΓΓΕΛΜΑΤΙΑΣ</v>
      </c>
      <c r="F201" s="81">
        <f>+Επιχειρήσεις!F205</f>
        <v>0</v>
      </c>
      <c r="H201" s="82">
        <f>IF(Επιχειρήσεις!H205&gt;1,1,0)</f>
        <v>0</v>
      </c>
      <c r="J201" s="143">
        <f>+Επιχειρήσεις!H205</f>
        <v>0</v>
      </c>
      <c r="K201" s="83">
        <f t="shared" si="137"/>
        <v>0</v>
      </c>
      <c r="L201" s="84">
        <f t="shared" si="138"/>
        <v>0</v>
      </c>
      <c r="N201" s="97">
        <f>+Επιχειρήσεις!I205</f>
        <v>0</v>
      </c>
      <c r="O201" s="86">
        <f t="shared" si="139"/>
        <v>0</v>
      </c>
      <c r="P201" s="87">
        <f t="shared" si="140"/>
        <v>0</v>
      </c>
      <c r="Q201" s="88">
        <f>IF(Επιχειρήσεις!J205=1,(K201*$Q$10),0)</f>
        <v>0</v>
      </c>
      <c r="R201" s="87">
        <f>IF(Επιχειρήσεις!K205=1,(K201*$R$10),0)</f>
        <v>0</v>
      </c>
      <c r="S201" s="89">
        <f t="shared" si="118"/>
        <v>0</v>
      </c>
      <c r="T201" s="144">
        <f t="shared" si="141"/>
        <v>0</v>
      </c>
      <c r="V201" s="145">
        <f t="shared" si="142"/>
        <v>0</v>
      </c>
      <c r="W201" s="28"/>
      <c r="X201" s="180">
        <f t="shared" si="119"/>
        <v>0</v>
      </c>
      <c r="Z201" s="165">
        <f>IF(Επιχειρήσεις!$M205=1,1,0)</f>
        <v>0</v>
      </c>
      <c r="AA201" s="91">
        <f t="shared" si="143"/>
        <v>0</v>
      </c>
      <c r="AB201" s="92">
        <f>IF(Επιχειρήσεις!$N205=1,1,0)</f>
        <v>0</v>
      </c>
      <c r="AC201" s="91">
        <f t="shared" si="144"/>
        <v>0</v>
      </c>
      <c r="AD201" s="92">
        <f>IF(Επιχειρήσεις!$O205=1,1,0)</f>
        <v>0</v>
      </c>
      <c r="AE201" s="91">
        <f t="shared" si="145"/>
        <v>0</v>
      </c>
      <c r="AF201" s="92">
        <f>IF(Επιχειρήσεις!$P205=1,1,0)</f>
        <v>0</v>
      </c>
      <c r="AG201" s="91">
        <f t="shared" si="146"/>
        <v>0</v>
      </c>
      <c r="AH201" s="93">
        <f>IF(Επιχειρήσεις!$Q205=1,1,0)</f>
        <v>0</v>
      </c>
      <c r="AI201" s="91">
        <f t="shared" si="147"/>
        <v>0</v>
      </c>
      <c r="AJ201" s="92">
        <f>IF(Επιχειρήσεις!$R205=1,1,0)</f>
        <v>0</v>
      </c>
      <c r="AK201" s="91">
        <f t="shared" si="148"/>
        <v>0</v>
      </c>
      <c r="AL201" s="90">
        <f>IF(Επιχειρήσεις!$M205=1,1,0)</f>
        <v>0</v>
      </c>
      <c r="AM201" s="91">
        <f t="shared" si="149"/>
        <v>0</v>
      </c>
      <c r="AN201" s="28"/>
      <c r="AO201" s="94">
        <f t="shared" si="150"/>
        <v>0</v>
      </c>
      <c r="AP201" s="166">
        <f t="shared" si="120"/>
        <v>0</v>
      </c>
      <c r="AS201" s="190">
        <f>+Επιχειρήσεις!U205</f>
        <v>0</v>
      </c>
      <c r="AT201" s="96">
        <f>+Επιχειρήσεις!V205</f>
        <v>0</v>
      </c>
      <c r="AU201" s="96">
        <f>+Επιχειρήσεις!W205</f>
        <v>0</v>
      </c>
      <c r="AV201" s="96">
        <f t="shared" si="152"/>
        <v>0</v>
      </c>
      <c r="AW201" s="96">
        <f t="shared" si="152"/>
        <v>0</v>
      </c>
      <c r="AX201" s="96">
        <f t="shared" si="152"/>
        <v>0</v>
      </c>
      <c r="AY201" s="96">
        <f>+AV201*Επιχειρήσεις!X205</f>
        <v>0</v>
      </c>
      <c r="AZ201" s="95">
        <f t="shared" si="121"/>
        <v>0</v>
      </c>
      <c r="BA201" s="191">
        <f t="shared" si="151"/>
        <v>0</v>
      </c>
      <c r="BD201" s="227">
        <f t="shared" si="122"/>
        <v>0</v>
      </c>
      <c r="BE201" s="144">
        <f>+ΥΠΟΛΟΓΙΣΜΟΙ!AP201</f>
        <v>0</v>
      </c>
      <c r="BF201" s="144">
        <f t="shared" si="123"/>
        <v>0</v>
      </c>
      <c r="BG201" s="144">
        <f t="shared" si="124"/>
        <v>0</v>
      </c>
      <c r="BH201" s="216">
        <f t="shared" si="125"/>
        <v>0</v>
      </c>
      <c r="BJ201" s="215">
        <f t="shared" si="126"/>
        <v>0</v>
      </c>
      <c r="BK201" s="144">
        <f t="shared" si="127"/>
        <v>0</v>
      </c>
      <c r="BL201" s="144">
        <f t="shared" si="128"/>
        <v>0</v>
      </c>
      <c r="BM201" s="217">
        <f t="shared" si="129"/>
        <v>0</v>
      </c>
      <c r="BN201" s="144">
        <f t="shared" si="130"/>
        <v>0</v>
      </c>
      <c r="BO201" s="217">
        <f t="shared" si="131"/>
        <v>0</v>
      </c>
      <c r="BP201" s="216">
        <f t="shared" si="132"/>
        <v>0</v>
      </c>
      <c r="BR201" s="215">
        <f t="shared" si="133"/>
        <v>0</v>
      </c>
      <c r="BS201" s="216">
        <f t="shared" si="134"/>
        <v>0</v>
      </c>
      <c r="BU201" s="222">
        <f t="shared" si="135"/>
        <v>0</v>
      </c>
      <c r="BV201" s="228">
        <f t="shared" si="136"/>
        <v>0</v>
      </c>
    </row>
    <row r="202" spans="1:74" x14ac:dyDescent="0.25">
      <c r="A202" s="77">
        <v>191</v>
      </c>
      <c r="B202" s="78" t="str">
        <f>+Επιχειρήσεις!B206</f>
        <v>Α</v>
      </c>
      <c r="C202" s="79">
        <f>+Επιχειρήσεις!C206</f>
        <v>0</v>
      </c>
      <c r="D202" s="80" t="str">
        <f>+Επιχειρήσεις!D206</f>
        <v>ΕΠΑΓΓΕΛΜΑΤΙΑΣ</v>
      </c>
      <c r="F202" s="81">
        <f>+Επιχειρήσεις!F206</f>
        <v>0</v>
      </c>
      <c r="H202" s="82">
        <f>IF(Επιχειρήσεις!H206&gt;1,1,0)</f>
        <v>0</v>
      </c>
      <c r="J202" s="143">
        <f>+Επιχειρήσεις!H206</f>
        <v>0</v>
      </c>
      <c r="K202" s="83">
        <f t="shared" si="137"/>
        <v>0</v>
      </c>
      <c r="L202" s="84">
        <f t="shared" si="138"/>
        <v>0</v>
      </c>
      <c r="N202" s="97">
        <f>+Επιχειρήσεις!I206</f>
        <v>0</v>
      </c>
      <c r="O202" s="86">
        <f t="shared" si="139"/>
        <v>0</v>
      </c>
      <c r="P202" s="87">
        <f t="shared" si="140"/>
        <v>0</v>
      </c>
      <c r="Q202" s="88">
        <f>IF(Επιχειρήσεις!J206=1,(K202*$Q$10),0)</f>
        <v>0</v>
      </c>
      <c r="R202" s="87">
        <f>IF(Επιχειρήσεις!K206=1,(K202*$R$10),0)</f>
        <v>0</v>
      </c>
      <c r="S202" s="89">
        <f t="shared" si="118"/>
        <v>0</v>
      </c>
      <c r="T202" s="144">
        <f t="shared" si="141"/>
        <v>0</v>
      </c>
      <c r="V202" s="145">
        <f t="shared" si="142"/>
        <v>0</v>
      </c>
      <c r="W202" s="28"/>
      <c r="X202" s="180">
        <f t="shared" si="119"/>
        <v>0</v>
      </c>
      <c r="Z202" s="165">
        <f>IF(Επιχειρήσεις!$M206=1,1,0)</f>
        <v>0</v>
      </c>
      <c r="AA202" s="91">
        <f t="shared" si="143"/>
        <v>0</v>
      </c>
      <c r="AB202" s="92">
        <f>IF(Επιχειρήσεις!$N206=1,1,0)</f>
        <v>0</v>
      </c>
      <c r="AC202" s="91">
        <f t="shared" si="144"/>
        <v>0</v>
      </c>
      <c r="AD202" s="92">
        <f>IF(Επιχειρήσεις!$O206=1,1,0)</f>
        <v>0</v>
      </c>
      <c r="AE202" s="91">
        <f t="shared" si="145"/>
        <v>0</v>
      </c>
      <c r="AF202" s="92">
        <f>IF(Επιχειρήσεις!$P206=1,1,0)</f>
        <v>0</v>
      </c>
      <c r="AG202" s="91">
        <f t="shared" si="146"/>
        <v>0</v>
      </c>
      <c r="AH202" s="93">
        <f>IF(Επιχειρήσεις!$Q206=1,1,0)</f>
        <v>0</v>
      </c>
      <c r="AI202" s="91">
        <f t="shared" si="147"/>
        <v>0</v>
      </c>
      <c r="AJ202" s="92">
        <f>IF(Επιχειρήσεις!$R206=1,1,0)</f>
        <v>0</v>
      </c>
      <c r="AK202" s="91">
        <f t="shared" si="148"/>
        <v>0</v>
      </c>
      <c r="AL202" s="90">
        <f>IF(Επιχειρήσεις!$M206=1,1,0)</f>
        <v>0</v>
      </c>
      <c r="AM202" s="91">
        <f t="shared" si="149"/>
        <v>0</v>
      </c>
      <c r="AN202" s="28"/>
      <c r="AO202" s="94">
        <f t="shared" si="150"/>
        <v>0</v>
      </c>
      <c r="AP202" s="166">
        <f t="shared" si="120"/>
        <v>0</v>
      </c>
      <c r="AS202" s="190">
        <f>+Επιχειρήσεις!U206</f>
        <v>0</v>
      </c>
      <c r="AT202" s="96">
        <f>+Επιχειρήσεις!V206</f>
        <v>0</v>
      </c>
      <c r="AU202" s="96">
        <f>+Επιχειρήσεις!W206</f>
        <v>0</v>
      </c>
      <c r="AV202" s="96">
        <f t="shared" si="152"/>
        <v>0</v>
      </c>
      <c r="AW202" s="96">
        <f t="shared" si="152"/>
        <v>0</v>
      </c>
      <c r="AX202" s="96">
        <f t="shared" si="152"/>
        <v>0</v>
      </c>
      <c r="AY202" s="96">
        <f>+AV202*Επιχειρήσεις!X206</f>
        <v>0</v>
      </c>
      <c r="AZ202" s="95">
        <f t="shared" si="121"/>
        <v>0</v>
      </c>
      <c r="BA202" s="191">
        <f t="shared" si="151"/>
        <v>0</v>
      </c>
      <c r="BD202" s="227">
        <f t="shared" si="122"/>
        <v>0</v>
      </c>
      <c r="BE202" s="144">
        <f>+ΥΠΟΛΟΓΙΣΜΟΙ!AP202</f>
        <v>0</v>
      </c>
      <c r="BF202" s="144">
        <f t="shared" si="123"/>
        <v>0</v>
      </c>
      <c r="BG202" s="144">
        <f t="shared" si="124"/>
        <v>0</v>
      </c>
      <c r="BH202" s="216">
        <f t="shared" si="125"/>
        <v>0</v>
      </c>
      <c r="BJ202" s="215">
        <f t="shared" si="126"/>
        <v>0</v>
      </c>
      <c r="BK202" s="144">
        <f t="shared" si="127"/>
        <v>0</v>
      </c>
      <c r="BL202" s="144">
        <f t="shared" si="128"/>
        <v>0</v>
      </c>
      <c r="BM202" s="217">
        <f t="shared" si="129"/>
        <v>0</v>
      </c>
      <c r="BN202" s="144">
        <f t="shared" si="130"/>
        <v>0</v>
      </c>
      <c r="BO202" s="217">
        <f t="shared" si="131"/>
        <v>0</v>
      </c>
      <c r="BP202" s="216">
        <f t="shared" si="132"/>
        <v>0</v>
      </c>
      <c r="BR202" s="215">
        <f t="shared" si="133"/>
        <v>0</v>
      </c>
      <c r="BS202" s="216">
        <f t="shared" si="134"/>
        <v>0</v>
      </c>
      <c r="BU202" s="222">
        <f t="shared" si="135"/>
        <v>0</v>
      </c>
      <c r="BV202" s="228">
        <f t="shared" si="136"/>
        <v>0</v>
      </c>
    </row>
    <row r="203" spans="1:74" x14ac:dyDescent="0.25">
      <c r="A203" s="77">
        <v>192</v>
      </c>
      <c r="B203" s="78" t="str">
        <f>+Επιχειρήσεις!B207</f>
        <v>Α</v>
      </c>
      <c r="C203" s="79">
        <f>+Επιχειρήσεις!C207</f>
        <v>0</v>
      </c>
      <c r="D203" s="80" t="str">
        <f>+Επιχειρήσεις!D207</f>
        <v>ΕΠΑΓΓΕΛΜΑΤΙΑΣ</v>
      </c>
      <c r="F203" s="81">
        <f>+Επιχειρήσεις!F207</f>
        <v>0</v>
      </c>
      <c r="H203" s="82">
        <f>IF(Επιχειρήσεις!H207&gt;1,1,0)</f>
        <v>0</v>
      </c>
      <c r="J203" s="143">
        <f>+Επιχειρήσεις!H207</f>
        <v>0</v>
      </c>
      <c r="K203" s="83">
        <f t="shared" si="137"/>
        <v>0</v>
      </c>
      <c r="L203" s="84">
        <f t="shared" si="138"/>
        <v>0</v>
      </c>
      <c r="N203" s="97">
        <f>+Επιχειρήσεις!I207</f>
        <v>0</v>
      </c>
      <c r="O203" s="86">
        <f t="shared" si="139"/>
        <v>0</v>
      </c>
      <c r="P203" s="87">
        <f t="shared" si="140"/>
        <v>0</v>
      </c>
      <c r="Q203" s="88">
        <f>IF(Επιχειρήσεις!J207=1,(K203*$Q$10),0)</f>
        <v>0</v>
      </c>
      <c r="R203" s="87">
        <f>IF(Επιχειρήσεις!K207=1,(K203*$R$10),0)</f>
        <v>0</v>
      </c>
      <c r="S203" s="89">
        <f t="shared" si="118"/>
        <v>0</v>
      </c>
      <c r="T203" s="144">
        <f t="shared" si="141"/>
        <v>0</v>
      </c>
      <c r="V203" s="145">
        <f t="shared" si="142"/>
        <v>0</v>
      </c>
      <c r="W203" s="28"/>
      <c r="X203" s="180">
        <f t="shared" si="119"/>
        <v>0</v>
      </c>
      <c r="Z203" s="165">
        <f>IF(Επιχειρήσεις!$M207=1,1,0)</f>
        <v>0</v>
      </c>
      <c r="AA203" s="91">
        <f t="shared" si="143"/>
        <v>0</v>
      </c>
      <c r="AB203" s="92">
        <f>IF(Επιχειρήσεις!$N207=1,1,0)</f>
        <v>0</v>
      </c>
      <c r="AC203" s="91">
        <f t="shared" si="144"/>
        <v>0</v>
      </c>
      <c r="AD203" s="92">
        <f>IF(Επιχειρήσεις!$O207=1,1,0)</f>
        <v>0</v>
      </c>
      <c r="AE203" s="91">
        <f t="shared" si="145"/>
        <v>0</v>
      </c>
      <c r="AF203" s="92">
        <f>IF(Επιχειρήσεις!$P207=1,1,0)</f>
        <v>0</v>
      </c>
      <c r="AG203" s="91">
        <f t="shared" si="146"/>
        <v>0</v>
      </c>
      <c r="AH203" s="93">
        <f>IF(Επιχειρήσεις!$Q207=1,1,0)</f>
        <v>0</v>
      </c>
      <c r="AI203" s="91">
        <f t="shared" si="147"/>
        <v>0</v>
      </c>
      <c r="AJ203" s="92">
        <f>IF(Επιχειρήσεις!$R207=1,1,0)</f>
        <v>0</v>
      </c>
      <c r="AK203" s="91">
        <f t="shared" si="148"/>
        <v>0</v>
      </c>
      <c r="AL203" s="90">
        <f>IF(Επιχειρήσεις!$M207=1,1,0)</f>
        <v>0</v>
      </c>
      <c r="AM203" s="91">
        <f t="shared" si="149"/>
        <v>0</v>
      </c>
      <c r="AN203" s="28"/>
      <c r="AO203" s="94">
        <f t="shared" si="150"/>
        <v>0</v>
      </c>
      <c r="AP203" s="166">
        <f t="shared" si="120"/>
        <v>0</v>
      </c>
      <c r="AS203" s="190">
        <f>+Επιχειρήσεις!U207</f>
        <v>0</v>
      </c>
      <c r="AT203" s="96">
        <f>+Επιχειρήσεις!V207</f>
        <v>0</v>
      </c>
      <c r="AU203" s="96">
        <f>+Επιχειρήσεις!W207</f>
        <v>0</v>
      </c>
      <c r="AV203" s="96">
        <f t="shared" si="152"/>
        <v>0</v>
      </c>
      <c r="AW203" s="96">
        <f t="shared" si="152"/>
        <v>0</v>
      </c>
      <c r="AX203" s="96">
        <f t="shared" si="152"/>
        <v>0</v>
      </c>
      <c r="AY203" s="96">
        <f>+AV203*Επιχειρήσεις!X207</f>
        <v>0</v>
      </c>
      <c r="AZ203" s="95">
        <f t="shared" si="121"/>
        <v>0</v>
      </c>
      <c r="BA203" s="191">
        <f t="shared" si="151"/>
        <v>0</v>
      </c>
      <c r="BD203" s="227">
        <f t="shared" si="122"/>
        <v>0</v>
      </c>
      <c r="BE203" s="144">
        <f>+ΥΠΟΛΟΓΙΣΜΟΙ!AP203</f>
        <v>0</v>
      </c>
      <c r="BF203" s="144">
        <f t="shared" si="123"/>
        <v>0</v>
      </c>
      <c r="BG203" s="144">
        <f t="shared" si="124"/>
        <v>0</v>
      </c>
      <c r="BH203" s="216">
        <f t="shared" si="125"/>
        <v>0</v>
      </c>
      <c r="BJ203" s="215">
        <f t="shared" si="126"/>
        <v>0</v>
      </c>
      <c r="BK203" s="144">
        <f t="shared" si="127"/>
        <v>0</v>
      </c>
      <c r="BL203" s="144">
        <f t="shared" si="128"/>
        <v>0</v>
      </c>
      <c r="BM203" s="217">
        <f t="shared" si="129"/>
        <v>0</v>
      </c>
      <c r="BN203" s="144">
        <f t="shared" si="130"/>
        <v>0</v>
      </c>
      <c r="BO203" s="217">
        <f t="shared" si="131"/>
        <v>0</v>
      </c>
      <c r="BP203" s="216">
        <f t="shared" si="132"/>
        <v>0</v>
      </c>
      <c r="BR203" s="215">
        <f t="shared" si="133"/>
        <v>0</v>
      </c>
      <c r="BS203" s="216">
        <f t="shared" si="134"/>
        <v>0</v>
      </c>
      <c r="BU203" s="222">
        <f t="shared" si="135"/>
        <v>0</v>
      </c>
      <c r="BV203" s="228">
        <f t="shared" si="136"/>
        <v>0</v>
      </c>
    </row>
    <row r="204" spans="1:74" x14ac:dyDescent="0.25">
      <c r="A204" s="77">
        <v>193</v>
      </c>
      <c r="B204" s="78" t="str">
        <f>+Επιχειρήσεις!B208</f>
        <v>Α</v>
      </c>
      <c r="C204" s="79">
        <f>+Επιχειρήσεις!C208</f>
        <v>0</v>
      </c>
      <c r="D204" s="80" t="str">
        <f>+Επιχειρήσεις!D208</f>
        <v>ΕΠΑΓΓΕΛΜΑΤΙΑΣ</v>
      </c>
      <c r="F204" s="81">
        <f>+Επιχειρήσεις!F208</f>
        <v>0</v>
      </c>
      <c r="H204" s="82">
        <f>IF(Επιχειρήσεις!H208&gt;1,1,0)</f>
        <v>0</v>
      </c>
      <c r="J204" s="143">
        <f>+Επιχειρήσεις!H208</f>
        <v>0</v>
      </c>
      <c r="K204" s="83">
        <f t="shared" ref="K204:K211" si="153">IF(F204=2,J204*7,J204*2)</f>
        <v>0</v>
      </c>
      <c r="L204" s="84">
        <f t="shared" ref="L204:L211" si="154">+K204/$L$7</f>
        <v>0</v>
      </c>
      <c r="N204" s="97">
        <f>+Επιχειρήσεις!I208</f>
        <v>0</v>
      </c>
      <c r="O204" s="86">
        <f t="shared" ref="O204:O211" si="155">$N$10*N204</f>
        <v>0</v>
      </c>
      <c r="P204" s="87">
        <f t="shared" ref="P204:P211" si="156">IF(N204&gt;0,K204*O204,0)</f>
        <v>0</v>
      </c>
      <c r="Q204" s="88">
        <f>IF(Επιχειρήσεις!J208=1,(K204*$Q$10),0)</f>
        <v>0</v>
      </c>
      <c r="R204" s="87">
        <f>IF(Επιχειρήσεις!K208=1,(K204*$R$10),0)</f>
        <v>0</v>
      </c>
      <c r="S204" s="89">
        <f t="shared" si="118"/>
        <v>0</v>
      </c>
      <c r="T204" s="144">
        <f t="shared" ref="T204:T211" si="157">+S204/$T$7</f>
        <v>0</v>
      </c>
      <c r="V204" s="145">
        <f t="shared" ref="V204:V211" si="158">+K204+S204</f>
        <v>0</v>
      </c>
      <c r="W204" s="28"/>
      <c r="X204" s="180">
        <f t="shared" si="119"/>
        <v>0</v>
      </c>
      <c r="Z204" s="165">
        <f>IF(Επιχειρήσεις!$M208=1,1,0)</f>
        <v>0</v>
      </c>
      <c r="AA204" s="91">
        <f t="shared" ref="AA204:AA211" si="159">IF($F204=1,4*$Z204,12*$Z204)</f>
        <v>0</v>
      </c>
      <c r="AB204" s="92">
        <f>IF(Επιχειρήσεις!$N208=1,1,0)</f>
        <v>0</v>
      </c>
      <c r="AC204" s="91">
        <f t="shared" ref="AC204:AC211" si="160">IF($F204=1,12*$AB204,0)</f>
        <v>0</v>
      </c>
      <c r="AD204" s="92">
        <f>IF(Επιχειρήσεις!$O208=1,1,0)</f>
        <v>0</v>
      </c>
      <c r="AE204" s="91">
        <f t="shared" ref="AE204:AE211" si="161">IF($F204=1,4*$AD204,0)</f>
        <v>0</v>
      </c>
      <c r="AF204" s="92">
        <f>IF(Επιχειρήσεις!$P208=1,1,0)</f>
        <v>0</v>
      </c>
      <c r="AG204" s="91">
        <f t="shared" ref="AG204:AG211" si="162">IF($F204=1,4*$AF204,0)</f>
        <v>0</v>
      </c>
      <c r="AH204" s="93">
        <f>IF(Επιχειρήσεις!$Q208=1,1,0)</f>
        <v>0</v>
      </c>
      <c r="AI204" s="91">
        <f t="shared" ref="AI204:AI211" si="163">IF($F204=1,12*$AH204,0)</f>
        <v>0</v>
      </c>
      <c r="AJ204" s="92">
        <f>IF(Επιχειρήσεις!$R208=1,1,0)</f>
        <v>0</v>
      </c>
      <c r="AK204" s="91">
        <f t="shared" ref="AK204:AK211" si="164">IF($F204=1,12*$AJ204,0)</f>
        <v>0</v>
      </c>
      <c r="AL204" s="90">
        <f>IF(Επιχειρήσεις!$M208=1,1,0)</f>
        <v>0</v>
      </c>
      <c r="AM204" s="91">
        <f t="shared" ref="AM204:AM211" si="165">IF($F204=1,4*$Z204,12*$Z204)</f>
        <v>0</v>
      </c>
      <c r="AN204" s="28"/>
      <c r="AO204" s="94">
        <f t="shared" ref="AO204:AO211" si="166">(SUM(Z204:AM204)+(C204))</f>
        <v>0</v>
      </c>
      <c r="AP204" s="166">
        <f t="shared" si="120"/>
        <v>0</v>
      </c>
      <c r="AS204" s="190">
        <f>+Επιχειρήσεις!U208</f>
        <v>0</v>
      </c>
      <c r="AT204" s="96">
        <f>+Επιχειρήσεις!V208</f>
        <v>0</v>
      </c>
      <c r="AU204" s="96">
        <f>+Επιχειρήσεις!W208</f>
        <v>0</v>
      </c>
      <c r="AV204" s="96">
        <f t="shared" si="152"/>
        <v>0</v>
      </c>
      <c r="AW204" s="96">
        <f t="shared" si="152"/>
        <v>0</v>
      </c>
      <c r="AX204" s="96">
        <f t="shared" si="152"/>
        <v>0</v>
      </c>
      <c r="AY204" s="96">
        <f>+AV204*Επιχειρήσεις!X208</f>
        <v>0</v>
      </c>
      <c r="AZ204" s="95">
        <f t="shared" si="121"/>
        <v>0</v>
      </c>
      <c r="BA204" s="191">
        <f t="shared" ref="BA204:BA211" si="167">+AZ204/$AZ$10</f>
        <v>0</v>
      </c>
      <c r="BD204" s="227">
        <f t="shared" si="122"/>
        <v>0</v>
      </c>
      <c r="BE204" s="144">
        <f>+ΥΠΟΛΟΓΙΣΜΟΙ!AP204</f>
        <v>0</v>
      </c>
      <c r="BF204" s="144">
        <f t="shared" si="123"/>
        <v>0</v>
      </c>
      <c r="BG204" s="144">
        <f t="shared" si="124"/>
        <v>0</v>
      </c>
      <c r="BH204" s="216">
        <f t="shared" si="125"/>
        <v>0</v>
      </c>
      <c r="BJ204" s="215">
        <f t="shared" si="126"/>
        <v>0</v>
      </c>
      <c r="BK204" s="144">
        <f t="shared" si="127"/>
        <v>0</v>
      </c>
      <c r="BL204" s="144">
        <f t="shared" si="128"/>
        <v>0</v>
      </c>
      <c r="BM204" s="217">
        <f t="shared" si="129"/>
        <v>0</v>
      </c>
      <c r="BN204" s="144">
        <f t="shared" si="130"/>
        <v>0</v>
      </c>
      <c r="BO204" s="217">
        <f t="shared" si="131"/>
        <v>0</v>
      </c>
      <c r="BP204" s="216">
        <f t="shared" si="132"/>
        <v>0</v>
      </c>
      <c r="BR204" s="215">
        <f t="shared" si="133"/>
        <v>0</v>
      </c>
      <c r="BS204" s="216">
        <f t="shared" si="134"/>
        <v>0</v>
      </c>
      <c r="BU204" s="222">
        <f t="shared" si="135"/>
        <v>0</v>
      </c>
      <c r="BV204" s="228">
        <f t="shared" si="136"/>
        <v>0</v>
      </c>
    </row>
    <row r="205" spans="1:74" x14ac:dyDescent="0.25">
      <c r="A205" s="77">
        <v>194</v>
      </c>
      <c r="B205" s="78" t="str">
        <f>+Επιχειρήσεις!B209</f>
        <v>Α</v>
      </c>
      <c r="C205" s="79">
        <f>+Επιχειρήσεις!C209</f>
        <v>0</v>
      </c>
      <c r="D205" s="80" t="str">
        <f>+Επιχειρήσεις!D209</f>
        <v>ΕΠΑΓΓΕΛΜΑΤΙΑΣ</v>
      </c>
      <c r="F205" s="81">
        <f>+Επιχειρήσεις!F209</f>
        <v>0</v>
      </c>
      <c r="H205" s="82">
        <f>IF(Επιχειρήσεις!H209&gt;1,1,0)</f>
        <v>0</v>
      </c>
      <c r="J205" s="143">
        <f>+Επιχειρήσεις!H209</f>
        <v>0</v>
      </c>
      <c r="K205" s="83">
        <f t="shared" si="153"/>
        <v>0</v>
      </c>
      <c r="L205" s="84">
        <f t="shared" si="154"/>
        <v>0</v>
      </c>
      <c r="N205" s="97">
        <f>+Επιχειρήσεις!I209</f>
        <v>0</v>
      </c>
      <c r="O205" s="86">
        <f t="shared" si="155"/>
        <v>0</v>
      </c>
      <c r="P205" s="87">
        <f t="shared" si="156"/>
        <v>0</v>
      </c>
      <c r="Q205" s="88">
        <f>IF(Επιχειρήσεις!J209=1,(K205*$Q$10),0)</f>
        <v>0</v>
      </c>
      <c r="R205" s="87">
        <f>IF(Επιχειρήσεις!K209=1,(K205*$R$10),0)</f>
        <v>0</v>
      </c>
      <c r="S205" s="89">
        <f t="shared" ref="S205:S211" si="168">SUM(P205:R205)</f>
        <v>0</v>
      </c>
      <c r="T205" s="144">
        <f t="shared" si="157"/>
        <v>0</v>
      </c>
      <c r="V205" s="145">
        <f t="shared" si="158"/>
        <v>0</v>
      </c>
      <c r="W205" s="28"/>
      <c r="X205" s="180">
        <f t="shared" ref="X205:X211" si="169">+V205/$X$7</f>
        <v>0</v>
      </c>
      <c r="Z205" s="165">
        <f>IF(Επιχειρήσεις!$M209=1,1,0)</f>
        <v>0</v>
      </c>
      <c r="AA205" s="91">
        <f t="shared" si="159"/>
        <v>0</v>
      </c>
      <c r="AB205" s="92">
        <f>IF(Επιχειρήσεις!$N209=1,1,0)</f>
        <v>0</v>
      </c>
      <c r="AC205" s="91">
        <f t="shared" si="160"/>
        <v>0</v>
      </c>
      <c r="AD205" s="92">
        <f>IF(Επιχειρήσεις!$O209=1,1,0)</f>
        <v>0</v>
      </c>
      <c r="AE205" s="91">
        <f t="shared" si="161"/>
        <v>0</v>
      </c>
      <c r="AF205" s="92">
        <f>IF(Επιχειρήσεις!$P209=1,1,0)</f>
        <v>0</v>
      </c>
      <c r="AG205" s="91">
        <f t="shared" si="162"/>
        <v>0</v>
      </c>
      <c r="AH205" s="93">
        <f>IF(Επιχειρήσεις!$Q209=1,1,0)</f>
        <v>0</v>
      </c>
      <c r="AI205" s="91">
        <f t="shared" si="163"/>
        <v>0</v>
      </c>
      <c r="AJ205" s="92">
        <f>IF(Επιχειρήσεις!$R209=1,1,0)</f>
        <v>0</v>
      </c>
      <c r="AK205" s="91">
        <f t="shared" si="164"/>
        <v>0</v>
      </c>
      <c r="AL205" s="90">
        <f>IF(Επιχειρήσεις!$M209=1,1,0)</f>
        <v>0</v>
      </c>
      <c r="AM205" s="91">
        <f t="shared" si="165"/>
        <v>0</v>
      </c>
      <c r="AN205" s="28"/>
      <c r="AO205" s="94">
        <f t="shared" si="166"/>
        <v>0</v>
      </c>
      <c r="AP205" s="166">
        <f t="shared" ref="AP205:AP211" si="170">+AO205/$AO$7</f>
        <v>0</v>
      </c>
      <c r="AS205" s="190">
        <f>+Επιχειρήσεις!U209</f>
        <v>0</v>
      </c>
      <c r="AT205" s="96">
        <f>+Επιχειρήσεις!V209</f>
        <v>0</v>
      </c>
      <c r="AU205" s="96">
        <f>+Επιχειρήσεις!W209</f>
        <v>0</v>
      </c>
      <c r="AV205" s="96">
        <f t="shared" si="152"/>
        <v>0</v>
      </c>
      <c r="AW205" s="96">
        <f t="shared" si="152"/>
        <v>0</v>
      </c>
      <c r="AX205" s="96">
        <f t="shared" si="152"/>
        <v>0</v>
      </c>
      <c r="AY205" s="96">
        <f>+AV205*Επιχειρήσεις!X209</f>
        <v>0</v>
      </c>
      <c r="AZ205" s="95">
        <f t="shared" ref="AZ205:AZ211" si="171">SUM(AS205:AY205)</f>
        <v>0</v>
      </c>
      <c r="BA205" s="191">
        <f t="shared" si="167"/>
        <v>0</v>
      </c>
      <c r="BD205" s="227">
        <f t="shared" ref="BD205:BD211" si="172">+X205</f>
        <v>0</v>
      </c>
      <c r="BE205" s="144">
        <f>+ΥΠΟΛΟΓΙΣΜΟΙ!AP205</f>
        <v>0</v>
      </c>
      <c r="BF205" s="144">
        <f t="shared" ref="BF205:BF211" si="173">+BA205</f>
        <v>0</v>
      </c>
      <c r="BG205" s="144">
        <f t="shared" ref="BG205:BG211" si="174">AVERAGE(BD205:BF205)</f>
        <v>0</v>
      </c>
      <c r="BH205" s="216">
        <f t="shared" ref="BH205:BH211" si="175">ROUND($BH$7*BG205,2)</f>
        <v>0</v>
      </c>
      <c r="BJ205" s="215">
        <f t="shared" ref="BJ205:BJ211" si="176">+X205</f>
        <v>0</v>
      </c>
      <c r="BK205" s="144">
        <f t="shared" ref="BK205:BK211" si="177">+AP205</f>
        <v>0</v>
      </c>
      <c r="BL205" s="144">
        <f t="shared" ref="BL205:BL211" si="178">AVERAGE(BI205:BK205)</f>
        <v>0</v>
      </c>
      <c r="BM205" s="217">
        <f t="shared" ref="BM205:BM211" si="179">ROUND($BM$7*BL205,2)</f>
        <v>0</v>
      </c>
      <c r="BN205" s="144">
        <f t="shared" ref="BN205:BN211" si="180">+BF205</f>
        <v>0</v>
      </c>
      <c r="BO205" s="217">
        <f t="shared" ref="BO205:BO211" si="181">ROUND($BO$7*BN205,2)</f>
        <v>0</v>
      </c>
      <c r="BP205" s="216">
        <f t="shared" ref="BP205:BP211" si="182">+BO205+BM205</f>
        <v>0</v>
      </c>
      <c r="BR205" s="215">
        <f t="shared" ref="BR205:BR211" si="183">+BG205</f>
        <v>0</v>
      </c>
      <c r="BS205" s="216">
        <f t="shared" ref="BS205:BS211" si="184">ROUND($BS$7*BR205,2)</f>
        <v>0</v>
      </c>
      <c r="BU205" s="222">
        <f t="shared" ref="BU205:BU211" si="185">+BS205+BH205</f>
        <v>0</v>
      </c>
      <c r="BV205" s="228">
        <f t="shared" ref="BV205:BV211" si="186">+BS205+BP205</f>
        <v>0</v>
      </c>
    </row>
    <row r="206" spans="1:74" x14ac:dyDescent="0.25">
      <c r="A206" s="77">
        <v>195</v>
      </c>
      <c r="B206" s="78" t="str">
        <f>+Επιχειρήσεις!B210</f>
        <v>Α</v>
      </c>
      <c r="C206" s="79">
        <f>+Επιχειρήσεις!C210</f>
        <v>0</v>
      </c>
      <c r="D206" s="80" t="str">
        <f>+Επιχειρήσεις!D210</f>
        <v>ΕΠΑΓΓΕΛΜΑΤΙΑΣ</v>
      </c>
      <c r="F206" s="81">
        <f>+Επιχειρήσεις!F210</f>
        <v>0</v>
      </c>
      <c r="H206" s="82">
        <f>IF(Επιχειρήσεις!H210&gt;1,1,0)</f>
        <v>0</v>
      </c>
      <c r="J206" s="143">
        <f>+Επιχειρήσεις!H210</f>
        <v>0</v>
      </c>
      <c r="K206" s="83">
        <f t="shared" si="153"/>
        <v>0</v>
      </c>
      <c r="L206" s="84">
        <f t="shared" si="154"/>
        <v>0</v>
      </c>
      <c r="N206" s="97">
        <f>+Επιχειρήσεις!I210</f>
        <v>0</v>
      </c>
      <c r="O206" s="86">
        <f t="shared" si="155"/>
        <v>0</v>
      </c>
      <c r="P206" s="87">
        <f t="shared" si="156"/>
        <v>0</v>
      </c>
      <c r="Q206" s="88">
        <f>IF(Επιχειρήσεις!J210=1,(K206*$Q$10),0)</f>
        <v>0</v>
      </c>
      <c r="R206" s="87">
        <f>IF(Επιχειρήσεις!K210=1,(K206*$R$10),0)</f>
        <v>0</v>
      </c>
      <c r="S206" s="89">
        <f t="shared" si="168"/>
        <v>0</v>
      </c>
      <c r="T206" s="144">
        <f t="shared" si="157"/>
        <v>0</v>
      </c>
      <c r="V206" s="145">
        <f t="shared" si="158"/>
        <v>0</v>
      </c>
      <c r="W206" s="28"/>
      <c r="X206" s="180">
        <f t="shared" si="169"/>
        <v>0</v>
      </c>
      <c r="Z206" s="165">
        <f>IF(Επιχειρήσεις!$M210=1,1,0)</f>
        <v>0</v>
      </c>
      <c r="AA206" s="91">
        <f t="shared" si="159"/>
        <v>0</v>
      </c>
      <c r="AB206" s="92">
        <f>IF(Επιχειρήσεις!$N210=1,1,0)</f>
        <v>0</v>
      </c>
      <c r="AC206" s="91">
        <f t="shared" si="160"/>
        <v>0</v>
      </c>
      <c r="AD206" s="92">
        <f>IF(Επιχειρήσεις!$O210=1,1,0)</f>
        <v>0</v>
      </c>
      <c r="AE206" s="91">
        <f t="shared" si="161"/>
        <v>0</v>
      </c>
      <c r="AF206" s="92">
        <f>IF(Επιχειρήσεις!$P210=1,1,0)</f>
        <v>0</v>
      </c>
      <c r="AG206" s="91">
        <f t="shared" si="162"/>
        <v>0</v>
      </c>
      <c r="AH206" s="93">
        <f>IF(Επιχειρήσεις!$Q210=1,1,0)</f>
        <v>0</v>
      </c>
      <c r="AI206" s="91">
        <f t="shared" si="163"/>
        <v>0</v>
      </c>
      <c r="AJ206" s="92">
        <f>IF(Επιχειρήσεις!$R210=1,1,0)</f>
        <v>0</v>
      </c>
      <c r="AK206" s="91">
        <f t="shared" si="164"/>
        <v>0</v>
      </c>
      <c r="AL206" s="90">
        <f>IF(Επιχειρήσεις!$M210=1,1,0)</f>
        <v>0</v>
      </c>
      <c r="AM206" s="91">
        <f t="shared" si="165"/>
        <v>0</v>
      </c>
      <c r="AN206" s="28"/>
      <c r="AO206" s="94">
        <f t="shared" si="166"/>
        <v>0</v>
      </c>
      <c r="AP206" s="166">
        <f t="shared" si="170"/>
        <v>0</v>
      </c>
      <c r="AS206" s="190">
        <f>+Επιχειρήσεις!U210</f>
        <v>0</v>
      </c>
      <c r="AT206" s="96">
        <f>+Επιχειρήσεις!V210</f>
        <v>0</v>
      </c>
      <c r="AU206" s="96">
        <f>+Επιχειρήσεις!W210</f>
        <v>0</v>
      </c>
      <c r="AV206" s="96">
        <f t="shared" si="152"/>
        <v>0</v>
      </c>
      <c r="AW206" s="96">
        <f t="shared" si="152"/>
        <v>0</v>
      </c>
      <c r="AX206" s="96">
        <f t="shared" si="152"/>
        <v>0</v>
      </c>
      <c r="AY206" s="96">
        <f>+AV206*Επιχειρήσεις!X210</f>
        <v>0</v>
      </c>
      <c r="AZ206" s="95">
        <f t="shared" si="171"/>
        <v>0</v>
      </c>
      <c r="BA206" s="191">
        <f t="shared" si="167"/>
        <v>0</v>
      </c>
      <c r="BD206" s="227">
        <f t="shared" si="172"/>
        <v>0</v>
      </c>
      <c r="BE206" s="144">
        <f>+ΥΠΟΛΟΓΙΣΜΟΙ!AP206</f>
        <v>0</v>
      </c>
      <c r="BF206" s="144">
        <f t="shared" si="173"/>
        <v>0</v>
      </c>
      <c r="BG206" s="144">
        <f t="shared" si="174"/>
        <v>0</v>
      </c>
      <c r="BH206" s="216">
        <f t="shared" si="175"/>
        <v>0</v>
      </c>
      <c r="BJ206" s="215">
        <f t="shared" si="176"/>
        <v>0</v>
      </c>
      <c r="BK206" s="144">
        <f t="shared" si="177"/>
        <v>0</v>
      </c>
      <c r="BL206" s="144">
        <f t="shared" si="178"/>
        <v>0</v>
      </c>
      <c r="BM206" s="217">
        <f t="shared" si="179"/>
        <v>0</v>
      </c>
      <c r="BN206" s="144">
        <f t="shared" si="180"/>
        <v>0</v>
      </c>
      <c r="BO206" s="217">
        <f t="shared" si="181"/>
        <v>0</v>
      </c>
      <c r="BP206" s="216">
        <f t="shared" si="182"/>
        <v>0</v>
      </c>
      <c r="BR206" s="215">
        <f t="shared" si="183"/>
        <v>0</v>
      </c>
      <c r="BS206" s="216">
        <f t="shared" si="184"/>
        <v>0</v>
      </c>
      <c r="BU206" s="222">
        <f t="shared" si="185"/>
        <v>0</v>
      </c>
      <c r="BV206" s="228">
        <f t="shared" si="186"/>
        <v>0</v>
      </c>
    </row>
    <row r="207" spans="1:74" x14ac:dyDescent="0.25">
      <c r="A207" s="77">
        <v>196</v>
      </c>
      <c r="B207" s="78" t="str">
        <f>+Επιχειρήσεις!B211</f>
        <v>Α</v>
      </c>
      <c r="C207" s="79">
        <f>+Επιχειρήσεις!C211</f>
        <v>0</v>
      </c>
      <c r="D207" s="80" t="str">
        <f>+Επιχειρήσεις!D211</f>
        <v>ΕΠΑΓΓΕΛΜΑΤΙΑΣ</v>
      </c>
      <c r="F207" s="81">
        <f>+Επιχειρήσεις!F211</f>
        <v>0</v>
      </c>
      <c r="H207" s="82">
        <f>IF(Επιχειρήσεις!H211&gt;1,1,0)</f>
        <v>0</v>
      </c>
      <c r="J207" s="143">
        <f>+Επιχειρήσεις!H211</f>
        <v>0</v>
      </c>
      <c r="K207" s="83">
        <f t="shared" si="153"/>
        <v>0</v>
      </c>
      <c r="L207" s="84">
        <f t="shared" si="154"/>
        <v>0</v>
      </c>
      <c r="N207" s="97">
        <f>+Επιχειρήσεις!I211</f>
        <v>0</v>
      </c>
      <c r="O207" s="86">
        <f t="shared" si="155"/>
        <v>0</v>
      </c>
      <c r="P207" s="87">
        <f t="shared" si="156"/>
        <v>0</v>
      </c>
      <c r="Q207" s="88">
        <f>IF(Επιχειρήσεις!J211=1,(K207*$Q$10),0)</f>
        <v>0</v>
      </c>
      <c r="R207" s="87">
        <f>IF(Επιχειρήσεις!K211=1,(K207*$R$10),0)</f>
        <v>0</v>
      </c>
      <c r="S207" s="89">
        <f t="shared" si="168"/>
        <v>0</v>
      </c>
      <c r="T207" s="144">
        <f t="shared" si="157"/>
        <v>0</v>
      </c>
      <c r="V207" s="145">
        <f t="shared" si="158"/>
        <v>0</v>
      </c>
      <c r="W207" s="28"/>
      <c r="X207" s="180">
        <f t="shared" si="169"/>
        <v>0</v>
      </c>
      <c r="Z207" s="165">
        <f>IF(Επιχειρήσεις!$M211=1,1,0)</f>
        <v>0</v>
      </c>
      <c r="AA207" s="91">
        <f t="shared" si="159"/>
        <v>0</v>
      </c>
      <c r="AB207" s="92">
        <f>IF(Επιχειρήσεις!$N211=1,1,0)</f>
        <v>0</v>
      </c>
      <c r="AC207" s="91">
        <f t="shared" si="160"/>
        <v>0</v>
      </c>
      <c r="AD207" s="92">
        <f>IF(Επιχειρήσεις!$O211=1,1,0)</f>
        <v>0</v>
      </c>
      <c r="AE207" s="91">
        <f t="shared" si="161"/>
        <v>0</v>
      </c>
      <c r="AF207" s="92">
        <f>IF(Επιχειρήσεις!$P211=1,1,0)</f>
        <v>0</v>
      </c>
      <c r="AG207" s="91">
        <f t="shared" si="162"/>
        <v>0</v>
      </c>
      <c r="AH207" s="93">
        <f>IF(Επιχειρήσεις!$Q211=1,1,0)</f>
        <v>0</v>
      </c>
      <c r="AI207" s="91">
        <f t="shared" si="163"/>
        <v>0</v>
      </c>
      <c r="AJ207" s="92">
        <f>IF(Επιχειρήσεις!$R211=1,1,0)</f>
        <v>0</v>
      </c>
      <c r="AK207" s="91">
        <f t="shared" si="164"/>
        <v>0</v>
      </c>
      <c r="AL207" s="90">
        <f>IF(Επιχειρήσεις!$M211=1,1,0)</f>
        <v>0</v>
      </c>
      <c r="AM207" s="91">
        <f t="shared" si="165"/>
        <v>0</v>
      </c>
      <c r="AN207" s="28"/>
      <c r="AO207" s="94">
        <f t="shared" si="166"/>
        <v>0</v>
      </c>
      <c r="AP207" s="166">
        <f t="shared" si="170"/>
        <v>0</v>
      </c>
      <c r="AS207" s="190">
        <f>+Επιχειρήσεις!U211</f>
        <v>0</v>
      </c>
      <c r="AT207" s="96">
        <f>+Επιχειρήσεις!V211</f>
        <v>0</v>
      </c>
      <c r="AU207" s="96">
        <f>+Επιχειρήσεις!W211</f>
        <v>0</v>
      </c>
      <c r="AV207" s="96">
        <f t="shared" si="152"/>
        <v>0</v>
      </c>
      <c r="AW207" s="96">
        <f t="shared" si="152"/>
        <v>0</v>
      </c>
      <c r="AX207" s="96">
        <f t="shared" si="152"/>
        <v>0</v>
      </c>
      <c r="AY207" s="96">
        <f>+AV207*Επιχειρήσεις!X211</f>
        <v>0</v>
      </c>
      <c r="AZ207" s="95">
        <f t="shared" si="171"/>
        <v>0</v>
      </c>
      <c r="BA207" s="191">
        <f t="shared" si="167"/>
        <v>0</v>
      </c>
      <c r="BD207" s="227">
        <f t="shared" si="172"/>
        <v>0</v>
      </c>
      <c r="BE207" s="144">
        <f>+ΥΠΟΛΟΓΙΣΜΟΙ!AP207</f>
        <v>0</v>
      </c>
      <c r="BF207" s="144">
        <f t="shared" si="173"/>
        <v>0</v>
      </c>
      <c r="BG207" s="144">
        <f t="shared" si="174"/>
        <v>0</v>
      </c>
      <c r="BH207" s="216">
        <f t="shared" si="175"/>
        <v>0</v>
      </c>
      <c r="BJ207" s="215">
        <f t="shared" si="176"/>
        <v>0</v>
      </c>
      <c r="BK207" s="144">
        <f t="shared" si="177"/>
        <v>0</v>
      </c>
      <c r="BL207" s="144">
        <f t="shared" si="178"/>
        <v>0</v>
      </c>
      <c r="BM207" s="217">
        <f t="shared" si="179"/>
        <v>0</v>
      </c>
      <c r="BN207" s="144">
        <f t="shared" si="180"/>
        <v>0</v>
      </c>
      <c r="BO207" s="217">
        <f t="shared" si="181"/>
        <v>0</v>
      </c>
      <c r="BP207" s="216">
        <f t="shared" si="182"/>
        <v>0</v>
      </c>
      <c r="BR207" s="215">
        <f t="shared" si="183"/>
        <v>0</v>
      </c>
      <c r="BS207" s="216">
        <f t="shared" si="184"/>
        <v>0</v>
      </c>
      <c r="BU207" s="222">
        <f t="shared" si="185"/>
        <v>0</v>
      </c>
      <c r="BV207" s="228">
        <f t="shared" si="186"/>
        <v>0</v>
      </c>
    </row>
    <row r="208" spans="1:74" x14ac:dyDescent="0.25">
      <c r="A208" s="77">
        <v>197</v>
      </c>
      <c r="B208" s="78" t="str">
        <f>+Επιχειρήσεις!B212</f>
        <v>Α</v>
      </c>
      <c r="C208" s="79">
        <f>+Επιχειρήσεις!C212</f>
        <v>0</v>
      </c>
      <c r="D208" s="80" t="str">
        <f>+Επιχειρήσεις!D212</f>
        <v>ΕΠΑΓΓΕΛΜΑΤΙΑΣ</v>
      </c>
      <c r="F208" s="81">
        <f>+Επιχειρήσεις!F212</f>
        <v>0</v>
      </c>
      <c r="H208" s="82">
        <f>IF(Επιχειρήσεις!H212&gt;1,1,0)</f>
        <v>0</v>
      </c>
      <c r="J208" s="143">
        <f>+Επιχειρήσεις!H212</f>
        <v>0</v>
      </c>
      <c r="K208" s="83">
        <f t="shared" si="153"/>
        <v>0</v>
      </c>
      <c r="L208" s="84">
        <f t="shared" si="154"/>
        <v>0</v>
      </c>
      <c r="N208" s="97">
        <f>+Επιχειρήσεις!I212</f>
        <v>0</v>
      </c>
      <c r="O208" s="86">
        <f t="shared" si="155"/>
        <v>0</v>
      </c>
      <c r="P208" s="87">
        <f t="shared" si="156"/>
        <v>0</v>
      </c>
      <c r="Q208" s="88">
        <f>IF(Επιχειρήσεις!J212=1,(K208*$Q$10),0)</f>
        <v>0</v>
      </c>
      <c r="R208" s="87">
        <f>IF(Επιχειρήσεις!K212=1,(K208*$R$10),0)</f>
        <v>0</v>
      </c>
      <c r="S208" s="89">
        <f t="shared" si="168"/>
        <v>0</v>
      </c>
      <c r="T208" s="144">
        <f t="shared" si="157"/>
        <v>0</v>
      </c>
      <c r="V208" s="145">
        <f t="shared" si="158"/>
        <v>0</v>
      </c>
      <c r="W208" s="28"/>
      <c r="X208" s="180">
        <f t="shared" si="169"/>
        <v>0</v>
      </c>
      <c r="Z208" s="165">
        <f>IF(Επιχειρήσεις!$M212=1,1,0)</f>
        <v>0</v>
      </c>
      <c r="AA208" s="91">
        <f t="shared" si="159"/>
        <v>0</v>
      </c>
      <c r="AB208" s="92">
        <f>IF(Επιχειρήσεις!$N212=1,1,0)</f>
        <v>0</v>
      </c>
      <c r="AC208" s="91">
        <f t="shared" si="160"/>
        <v>0</v>
      </c>
      <c r="AD208" s="92">
        <f>IF(Επιχειρήσεις!$O212=1,1,0)</f>
        <v>0</v>
      </c>
      <c r="AE208" s="91">
        <f t="shared" si="161"/>
        <v>0</v>
      </c>
      <c r="AF208" s="92">
        <f>IF(Επιχειρήσεις!$P212=1,1,0)</f>
        <v>0</v>
      </c>
      <c r="AG208" s="91">
        <f t="shared" si="162"/>
        <v>0</v>
      </c>
      <c r="AH208" s="93">
        <f>IF(Επιχειρήσεις!$Q212=1,1,0)</f>
        <v>0</v>
      </c>
      <c r="AI208" s="91">
        <f t="shared" si="163"/>
        <v>0</v>
      </c>
      <c r="AJ208" s="92">
        <f>IF(Επιχειρήσεις!$R212=1,1,0)</f>
        <v>0</v>
      </c>
      <c r="AK208" s="91">
        <f t="shared" si="164"/>
        <v>0</v>
      </c>
      <c r="AL208" s="90">
        <f>IF(Επιχειρήσεις!$M212=1,1,0)</f>
        <v>0</v>
      </c>
      <c r="AM208" s="91">
        <f t="shared" si="165"/>
        <v>0</v>
      </c>
      <c r="AN208" s="28"/>
      <c r="AO208" s="94">
        <f t="shared" si="166"/>
        <v>0</v>
      </c>
      <c r="AP208" s="166">
        <f t="shared" si="170"/>
        <v>0</v>
      </c>
      <c r="AS208" s="190">
        <f>+Επιχειρήσεις!U212</f>
        <v>0</v>
      </c>
      <c r="AT208" s="96">
        <f>+Επιχειρήσεις!V212</f>
        <v>0</v>
      </c>
      <c r="AU208" s="96">
        <f>+Επιχειρήσεις!W212</f>
        <v>0</v>
      </c>
      <c r="AV208" s="96">
        <f t="shared" si="152"/>
        <v>0</v>
      </c>
      <c r="AW208" s="96">
        <f t="shared" si="152"/>
        <v>0</v>
      </c>
      <c r="AX208" s="96">
        <f t="shared" si="152"/>
        <v>0</v>
      </c>
      <c r="AY208" s="96">
        <f>+AV208*Επιχειρήσεις!X212</f>
        <v>0</v>
      </c>
      <c r="AZ208" s="95">
        <f t="shared" si="171"/>
        <v>0</v>
      </c>
      <c r="BA208" s="191">
        <f t="shared" si="167"/>
        <v>0</v>
      </c>
      <c r="BD208" s="227">
        <f t="shared" si="172"/>
        <v>0</v>
      </c>
      <c r="BE208" s="144">
        <f>+ΥΠΟΛΟΓΙΣΜΟΙ!AP208</f>
        <v>0</v>
      </c>
      <c r="BF208" s="144">
        <f t="shared" si="173"/>
        <v>0</v>
      </c>
      <c r="BG208" s="144">
        <f t="shared" si="174"/>
        <v>0</v>
      </c>
      <c r="BH208" s="216">
        <f t="shared" si="175"/>
        <v>0</v>
      </c>
      <c r="BJ208" s="215">
        <f t="shared" si="176"/>
        <v>0</v>
      </c>
      <c r="BK208" s="144">
        <f t="shared" si="177"/>
        <v>0</v>
      </c>
      <c r="BL208" s="144">
        <f t="shared" si="178"/>
        <v>0</v>
      </c>
      <c r="BM208" s="217">
        <f t="shared" si="179"/>
        <v>0</v>
      </c>
      <c r="BN208" s="144">
        <f t="shared" si="180"/>
        <v>0</v>
      </c>
      <c r="BO208" s="217">
        <f t="shared" si="181"/>
        <v>0</v>
      </c>
      <c r="BP208" s="216">
        <f t="shared" si="182"/>
        <v>0</v>
      </c>
      <c r="BR208" s="215">
        <f t="shared" si="183"/>
        <v>0</v>
      </c>
      <c r="BS208" s="216">
        <f t="shared" si="184"/>
        <v>0</v>
      </c>
      <c r="BU208" s="222">
        <f t="shared" si="185"/>
        <v>0</v>
      </c>
      <c r="BV208" s="228">
        <f t="shared" si="186"/>
        <v>0</v>
      </c>
    </row>
    <row r="209" spans="1:74" x14ac:dyDescent="0.25">
      <c r="A209" s="77">
        <v>198</v>
      </c>
      <c r="B209" s="78" t="str">
        <f>+Επιχειρήσεις!B213</f>
        <v>Α</v>
      </c>
      <c r="C209" s="79">
        <f>+Επιχειρήσεις!C213</f>
        <v>0</v>
      </c>
      <c r="D209" s="80" t="str">
        <f>+Επιχειρήσεις!D213</f>
        <v>ΕΠΑΓΓΕΛΜΑΤΙΑΣ</v>
      </c>
      <c r="F209" s="81">
        <f>+Επιχειρήσεις!F213</f>
        <v>0</v>
      </c>
      <c r="H209" s="82">
        <f>IF(Επιχειρήσεις!H213&gt;1,1,0)</f>
        <v>0</v>
      </c>
      <c r="J209" s="143">
        <f>+Επιχειρήσεις!H213</f>
        <v>0</v>
      </c>
      <c r="K209" s="83">
        <f t="shared" si="153"/>
        <v>0</v>
      </c>
      <c r="L209" s="84">
        <f t="shared" si="154"/>
        <v>0</v>
      </c>
      <c r="N209" s="97">
        <f>+Επιχειρήσεις!I213</f>
        <v>0</v>
      </c>
      <c r="O209" s="86">
        <f t="shared" si="155"/>
        <v>0</v>
      </c>
      <c r="P209" s="87">
        <f t="shared" si="156"/>
        <v>0</v>
      </c>
      <c r="Q209" s="88">
        <f>IF(Επιχειρήσεις!J213=1,(K209*$Q$10),0)</f>
        <v>0</v>
      </c>
      <c r="R209" s="87">
        <f>IF(Επιχειρήσεις!K213=1,(K209*$R$10),0)</f>
        <v>0</v>
      </c>
      <c r="S209" s="89">
        <f t="shared" si="168"/>
        <v>0</v>
      </c>
      <c r="T209" s="144">
        <f t="shared" si="157"/>
        <v>0</v>
      </c>
      <c r="V209" s="145">
        <f t="shared" si="158"/>
        <v>0</v>
      </c>
      <c r="W209" s="28"/>
      <c r="X209" s="180">
        <f t="shared" si="169"/>
        <v>0</v>
      </c>
      <c r="Z209" s="165">
        <f>IF(Επιχειρήσεις!$M213=1,1,0)</f>
        <v>0</v>
      </c>
      <c r="AA209" s="91">
        <f t="shared" si="159"/>
        <v>0</v>
      </c>
      <c r="AB209" s="92">
        <f>IF(Επιχειρήσεις!$N213=1,1,0)</f>
        <v>0</v>
      </c>
      <c r="AC209" s="91">
        <f t="shared" si="160"/>
        <v>0</v>
      </c>
      <c r="AD209" s="92">
        <f>IF(Επιχειρήσεις!$O213=1,1,0)</f>
        <v>0</v>
      </c>
      <c r="AE209" s="91">
        <f t="shared" si="161"/>
        <v>0</v>
      </c>
      <c r="AF209" s="92">
        <f>IF(Επιχειρήσεις!$P213=1,1,0)</f>
        <v>0</v>
      </c>
      <c r="AG209" s="91">
        <f t="shared" si="162"/>
        <v>0</v>
      </c>
      <c r="AH209" s="93">
        <f>IF(Επιχειρήσεις!$Q213=1,1,0)</f>
        <v>0</v>
      </c>
      <c r="AI209" s="91">
        <f t="shared" si="163"/>
        <v>0</v>
      </c>
      <c r="AJ209" s="92">
        <f>IF(Επιχειρήσεις!$R213=1,1,0)</f>
        <v>0</v>
      </c>
      <c r="AK209" s="91">
        <f t="shared" si="164"/>
        <v>0</v>
      </c>
      <c r="AL209" s="90">
        <f>IF(Επιχειρήσεις!$M213=1,1,0)</f>
        <v>0</v>
      </c>
      <c r="AM209" s="91">
        <f t="shared" si="165"/>
        <v>0</v>
      </c>
      <c r="AN209" s="28"/>
      <c r="AO209" s="94">
        <f t="shared" si="166"/>
        <v>0</v>
      </c>
      <c r="AP209" s="166">
        <f t="shared" si="170"/>
        <v>0</v>
      </c>
      <c r="AS209" s="190">
        <f>+Επιχειρήσεις!U213</f>
        <v>0</v>
      </c>
      <c r="AT209" s="96">
        <f>+Επιχειρήσεις!V213</f>
        <v>0</v>
      </c>
      <c r="AU209" s="96">
        <f>+Επιχειρήσεις!W213</f>
        <v>0</v>
      </c>
      <c r="AV209" s="96">
        <f t="shared" si="152"/>
        <v>0</v>
      </c>
      <c r="AW209" s="96">
        <f t="shared" si="152"/>
        <v>0</v>
      </c>
      <c r="AX209" s="96">
        <f t="shared" si="152"/>
        <v>0</v>
      </c>
      <c r="AY209" s="96">
        <f>+AV209*Επιχειρήσεις!X213</f>
        <v>0</v>
      </c>
      <c r="AZ209" s="95">
        <f t="shared" si="171"/>
        <v>0</v>
      </c>
      <c r="BA209" s="191">
        <f t="shared" si="167"/>
        <v>0</v>
      </c>
      <c r="BD209" s="227">
        <f t="shared" si="172"/>
        <v>0</v>
      </c>
      <c r="BE209" s="144">
        <f>+ΥΠΟΛΟΓΙΣΜΟΙ!AP209</f>
        <v>0</v>
      </c>
      <c r="BF209" s="144">
        <f t="shared" si="173"/>
        <v>0</v>
      </c>
      <c r="BG209" s="144">
        <f t="shared" si="174"/>
        <v>0</v>
      </c>
      <c r="BH209" s="216">
        <f t="shared" si="175"/>
        <v>0</v>
      </c>
      <c r="BJ209" s="215">
        <f t="shared" si="176"/>
        <v>0</v>
      </c>
      <c r="BK209" s="144">
        <f t="shared" si="177"/>
        <v>0</v>
      </c>
      <c r="BL209" s="144">
        <f t="shared" si="178"/>
        <v>0</v>
      </c>
      <c r="BM209" s="217">
        <f t="shared" si="179"/>
        <v>0</v>
      </c>
      <c r="BN209" s="144">
        <f t="shared" si="180"/>
        <v>0</v>
      </c>
      <c r="BO209" s="217">
        <f t="shared" si="181"/>
        <v>0</v>
      </c>
      <c r="BP209" s="216">
        <f t="shared" si="182"/>
        <v>0</v>
      </c>
      <c r="BR209" s="215">
        <f t="shared" si="183"/>
        <v>0</v>
      </c>
      <c r="BS209" s="216">
        <f t="shared" si="184"/>
        <v>0</v>
      </c>
      <c r="BU209" s="222">
        <f t="shared" si="185"/>
        <v>0</v>
      </c>
      <c r="BV209" s="228">
        <f t="shared" si="186"/>
        <v>0</v>
      </c>
    </row>
    <row r="210" spans="1:74" x14ac:dyDescent="0.25">
      <c r="A210" s="77">
        <v>199</v>
      </c>
      <c r="B210" s="78" t="str">
        <f>+Επιχειρήσεις!B214</f>
        <v>Α</v>
      </c>
      <c r="C210" s="79">
        <f>+Επιχειρήσεις!C214</f>
        <v>0</v>
      </c>
      <c r="D210" s="80" t="str">
        <f>+Επιχειρήσεις!D214</f>
        <v>ΕΠΑΓΓΕΛΜΑΤΙΑΣ</v>
      </c>
      <c r="F210" s="81">
        <f>+Επιχειρήσεις!F214</f>
        <v>0</v>
      </c>
      <c r="H210" s="82">
        <f>IF(Επιχειρήσεις!H214&gt;1,1,0)</f>
        <v>0</v>
      </c>
      <c r="J210" s="143">
        <f>+Επιχειρήσεις!H214</f>
        <v>0</v>
      </c>
      <c r="K210" s="83">
        <f t="shared" si="153"/>
        <v>0</v>
      </c>
      <c r="L210" s="84">
        <f t="shared" si="154"/>
        <v>0</v>
      </c>
      <c r="N210" s="97">
        <f>+Επιχειρήσεις!I214</f>
        <v>0</v>
      </c>
      <c r="O210" s="86">
        <f t="shared" si="155"/>
        <v>0</v>
      </c>
      <c r="P210" s="87">
        <f t="shared" si="156"/>
        <v>0</v>
      </c>
      <c r="Q210" s="88">
        <f>IF(Επιχειρήσεις!J214=1,(K210*$Q$10),0)</f>
        <v>0</v>
      </c>
      <c r="R210" s="87">
        <f>IF(Επιχειρήσεις!K214=1,(K210*$R$10),0)</f>
        <v>0</v>
      </c>
      <c r="S210" s="89">
        <f t="shared" si="168"/>
        <v>0</v>
      </c>
      <c r="T210" s="144">
        <f t="shared" si="157"/>
        <v>0</v>
      </c>
      <c r="V210" s="145">
        <f t="shared" si="158"/>
        <v>0</v>
      </c>
      <c r="W210" s="28"/>
      <c r="X210" s="180">
        <f t="shared" si="169"/>
        <v>0</v>
      </c>
      <c r="Z210" s="165">
        <f>IF(Επιχειρήσεις!$M214=1,1,0)</f>
        <v>0</v>
      </c>
      <c r="AA210" s="91">
        <f t="shared" si="159"/>
        <v>0</v>
      </c>
      <c r="AB210" s="92">
        <f>IF(Επιχειρήσεις!$N214=1,1,0)</f>
        <v>0</v>
      </c>
      <c r="AC210" s="91">
        <f t="shared" si="160"/>
        <v>0</v>
      </c>
      <c r="AD210" s="92">
        <f>IF(Επιχειρήσεις!$O214=1,1,0)</f>
        <v>0</v>
      </c>
      <c r="AE210" s="91">
        <f t="shared" si="161"/>
        <v>0</v>
      </c>
      <c r="AF210" s="92">
        <f>IF(Επιχειρήσεις!$P214=1,1,0)</f>
        <v>0</v>
      </c>
      <c r="AG210" s="91">
        <f t="shared" si="162"/>
        <v>0</v>
      </c>
      <c r="AH210" s="93">
        <f>IF(Επιχειρήσεις!$Q214=1,1,0)</f>
        <v>0</v>
      </c>
      <c r="AI210" s="91">
        <f t="shared" si="163"/>
        <v>0</v>
      </c>
      <c r="AJ210" s="92">
        <f>IF(Επιχειρήσεις!$R214=1,1,0)</f>
        <v>0</v>
      </c>
      <c r="AK210" s="91">
        <f t="shared" si="164"/>
        <v>0</v>
      </c>
      <c r="AL210" s="90">
        <f>IF(Επιχειρήσεις!$M214=1,1,0)</f>
        <v>0</v>
      </c>
      <c r="AM210" s="91">
        <f t="shared" si="165"/>
        <v>0</v>
      </c>
      <c r="AN210" s="28"/>
      <c r="AO210" s="94">
        <f t="shared" si="166"/>
        <v>0</v>
      </c>
      <c r="AP210" s="166">
        <f t="shared" si="170"/>
        <v>0</v>
      </c>
      <c r="AS210" s="190">
        <f>+Επιχειρήσεις!U214</f>
        <v>0</v>
      </c>
      <c r="AT210" s="96">
        <f>+Επιχειρήσεις!V214</f>
        <v>0</v>
      </c>
      <c r="AU210" s="96">
        <f>+Επιχειρήσεις!W214</f>
        <v>0</v>
      </c>
      <c r="AV210" s="96">
        <f t="shared" si="152"/>
        <v>0</v>
      </c>
      <c r="AW210" s="96">
        <f t="shared" si="152"/>
        <v>0</v>
      </c>
      <c r="AX210" s="96">
        <f t="shared" si="152"/>
        <v>0</v>
      </c>
      <c r="AY210" s="96">
        <f>+AV210*Επιχειρήσεις!X214</f>
        <v>0</v>
      </c>
      <c r="AZ210" s="95">
        <f t="shared" si="171"/>
        <v>0</v>
      </c>
      <c r="BA210" s="191">
        <f t="shared" si="167"/>
        <v>0</v>
      </c>
      <c r="BD210" s="227">
        <f t="shared" si="172"/>
        <v>0</v>
      </c>
      <c r="BE210" s="144">
        <f>+ΥΠΟΛΟΓΙΣΜΟΙ!AP210</f>
        <v>0</v>
      </c>
      <c r="BF210" s="144">
        <f t="shared" si="173"/>
        <v>0</v>
      </c>
      <c r="BG210" s="144">
        <f t="shared" si="174"/>
        <v>0</v>
      </c>
      <c r="BH210" s="216">
        <f t="shared" si="175"/>
        <v>0</v>
      </c>
      <c r="BJ210" s="215">
        <f t="shared" si="176"/>
        <v>0</v>
      </c>
      <c r="BK210" s="144">
        <f t="shared" si="177"/>
        <v>0</v>
      </c>
      <c r="BL210" s="144">
        <f t="shared" si="178"/>
        <v>0</v>
      </c>
      <c r="BM210" s="217">
        <f t="shared" si="179"/>
        <v>0</v>
      </c>
      <c r="BN210" s="144">
        <f t="shared" si="180"/>
        <v>0</v>
      </c>
      <c r="BO210" s="217">
        <f t="shared" si="181"/>
        <v>0</v>
      </c>
      <c r="BP210" s="216">
        <f t="shared" si="182"/>
        <v>0</v>
      </c>
      <c r="BR210" s="215">
        <f t="shared" si="183"/>
        <v>0</v>
      </c>
      <c r="BS210" s="216">
        <f t="shared" si="184"/>
        <v>0</v>
      </c>
      <c r="BU210" s="222">
        <f t="shared" si="185"/>
        <v>0</v>
      </c>
      <c r="BV210" s="228">
        <f t="shared" si="186"/>
        <v>0</v>
      </c>
    </row>
    <row r="211" spans="1:74" ht="15.75" thickBot="1" x14ac:dyDescent="0.3">
      <c r="A211" s="98">
        <v>200</v>
      </c>
      <c r="B211" s="99" t="str">
        <f>+Επιχειρήσεις!B215</f>
        <v>Α</v>
      </c>
      <c r="C211" s="99">
        <f>+Επιχειρήσεις!C215</f>
        <v>0</v>
      </c>
      <c r="D211" s="100" t="str">
        <f>+Επιχειρήσεις!D215</f>
        <v>ΕΠΑΓΓΕΛΜΑΤΙΑΣ</v>
      </c>
      <c r="F211" s="101">
        <f>+Επιχειρήσεις!F215</f>
        <v>0</v>
      </c>
      <c r="H211" s="82">
        <f>IF(Επιχειρήσεις!H215&gt;1,1,0)</f>
        <v>0</v>
      </c>
      <c r="J211" s="146">
        <f>+Επιχειρήσεις!H215</f>
        <v>0</v>
      </c>
      <c r="K211" s="147">
        <f t="shared" si="153"/>
        <v>0</v>
      </c>
      <c r="L211" s="148">
        <f t="shared" si="154"/>
        <v>0</v>
      </c>
      <c r="M211" s="149"/>
      <c r="N211" s="150">
        <f>+Επιχειρήσεις!I215</f>
        <v>0</v>
      </c>
      <c r="O211" s="151">
        <f t="shared" si="155"/>
        <v>0</v>
      </c>
      <c r="P211" s="152">
        <f t="shared" si="156"/>
        <v>0</v>
      </c>
      <c r="Q211" s="153">
        <f>IF(Επιχειρήσεις!J215=1,(K211*$Q$10),0)</f>
        <v>0</v>
      </c>
      <c r="R211" s="152">
        <f>IF(Επιχειρήσεις!K215=1,(K211*$R$10),0)</f>
        <v>0</v>
      </c>
      <c r="S211" s="154">
        <f t="shared" si="168"/>
        <v>0</v>
      </c>
      <c r="T211" s="155">
        <f t="shared" si="157"/>
        <v>0</v>
      </c>
      <c r="U211" s="149"/>
      <c r="V211" s="156">
        <f t="shared" si="158"/>
        <v>0</v>
      </c>
      <c r="W211" s="149"/>
      <c r="X211" s="181">
        <f t="shared" si="169"/>
        <v>0</v>
      </c>
      <c r="Z211" s="167">
        <f>IF(Επιχειρήσεις!$M215=1,1,0)</f>
        <v>0</v>
      </c>
      <c r="AA211" s="168">
        <f t="shared" si="159"/>
        <v>0</v>
      </c>
      <c r="AB211" s="169">
        <f>IF(Επιχειρήσεις!$N215=1,1,0)</f>
        <v>0</v>
      </c>
      <c r="AC211" s="168">
        <f t="shared" si="160"/>
        <v>0</v>
      </c>
      <c r="AD211" s="169">
        <f>IF(Επιχειρήσεις!$O215=1,1,0)</f>
        <v>0</v>
      </c>
      <c r="AE211" s="168">
        <f t="shared" si="161"/>
        <v>0</v>
      </c>
      <c r="AF211" s="169">
        <f>IF(Επιχειρήσεις!$P215=1,1,0)</f>
        <v>0</v>
      </c>
      <c r="AG211" s="168">
        <f t="shared" si="162"/>
        <v>0</v>
      </c>
      <c r="AH211" s="170">
        <f>IF(Επιχειρήσεις!$Q215=1,1,0)</f>
        <v>0</v>
      </c>
      <c r="AI211" s="168">
        <f t="shared" si="163"/>
        <v>0</v>
      </c>
      <c r="AJ211" s="169">
        <f>IF(Επιχειρήσεις!$R215=1,1,0)</f>
        <v>0</v>
      </c>
      <c r="AK211" s="168">
        <f t="shared" si="164"/>
        <v>0</v>
      </c>
      <c r="AL211" s="171">
        <f>IF(Επιχειρήσεις!$M215=1,1,0)</f>
        <v>0</v>
      </c>
      <c r="AM211" s="168">
        <f t="shared" si="165"/>
        <v>0</v>
      </c>
      <c r="AN211" s="172"/>
      <c r="AO211" s="173">
        <f t="shared" si="166"/>
        <v>0</v>
      </c>
      <c r="AP211" s="174">
        <f t="shared" si="170"/>
        <v>0</v>
      </c>
      <c r="AS211" s="192">
        <f>+Επιχειρήσεις!U215</f>
        <v>0</v>
      </c>
      <c r="AT211" s="193">
        <f>+Επιχειρήσεις!V215</f>
        <v>0</v>
      </c>
      <c r="AU211" s="193">
        <f>+Επιχειρήσεις!W215</f>
        <v>0</v>
      </c>
      <c r="AV211" s="193">
        <f t="shared" si="152"/>
        <v>0</v>
      </c>
      <c r="AW211" s="193">
        <f t="shared" si="152"/>
        <v>0</v>
      </c>
      <c r="AX211" s="193">
        <f t="shared" si="152"/>
        <v>0</v>
      </c>
      <c r="AY211" s="193">
        <f>+AV211*Επιχειρήσεις!X215</f>
        <v>0</v>
      </c>
      <c r="AZ211" s="194">
        <f t="shared" si="171"/>
        <v>0</v>
      </c>
      <c r="BA211" s="195">
        <f t="shared" si="167"/>
        <v>0</v>
      </c>
      <c r="BD211" s="229">
        <f t="shared" si="172"/>
        <v>0</v>
      </c>
      <c r="BE211" s="230">
        <f>+ΥΠΟΛΟΓΙΣΜΟΙ!AP211</f>
        <v>0</v>
      </c>
      <c r="BF211" s="230">
        <f t="shared" si="173"/>
        <v>0</v>
      </c>
      <c r="BG211" s="230">
        <f t="shared" si="174"/>
        <v>0</v>
      </c>
      <c r="BH211" s="231">
        <f t="shared" si="175"/>
        <v>0</v>
      </c>
      <c r="BI211" s="172"/>
      <c r="BJ211" s="232">
        <f t="shared" si="176"/>
        <v>0</v>
      </c>
      <c r="BK211" s="230">
        <f t="shared" si="177"/>
        <v>0</v>
      </c>
      <c r="BL211" s="230">
        <f t="shared" si="178"/>
        <v>0</v>
      </c>
      <c r="BM211" s="233">
        <f t="shared" si="179"/>
        <v>0</v>
      </c>
      <c r="BN211" s="230">
        <f t="shared" si="180"/>
        <v>0</v>
      </c>
      <c r="BO211" s="233">
        <f t="shared" si="181"/>
        <v>0</v>
      </c>
      <c r="BP211" s="231">
        <f t="shared" si="182"/>
        <v>0</v>
      </c>
      <c r="BQ211" s="172"/>
      <c r="BR211" s="232">
        <f t="shared" si="183"/>
        <v>0</v>
      </c>
      <c r="BS211" s="231">
        <f t="shared" si="184"/>
        <v>0</v>
      </c>
      <c r="BT211" s="172"/>
      <c r="BU211" s="234">
        <f t="shared" si="185"/>
        <v>0</v>
      </c>
      <c r="BV211" s="235">
        <f t="shared" si="186"/>
        <v>0</v>
      </c>
    </row>
    <row r="212" spans="1:74" x14ac:dyDescent="0.25">
      <c r="R212" s="102"/>
      <c r="BH212" s="32">
        <f>SUM(BH12:BH211)</f>
        <v>52799.960000000006</v>
      </c>
      <c r="BP212" s="32">
        <f>SUM(BP12:BP211)</f>
        <v>86399.87999999999</v>
      </c>
      <c r="BR212" s="32"/>
      <c r="BS212" s="32">
        <f>SUM(BS12:BS211)</f>
        <v>22400.040000000008</v>
      </c>
      <c r="BU212" s="32">
        <f>SUM(BU12:BU211)</f>
        <v>75200</v>
      </c>
      <c r="BV212" s="32">
        <f>SUM(BV12:BV211)</f>
        <v>108799.92000000001</v>
      </c>
    </row>
    <row r="213" spans="1:74" x14ac:dyDescent="0.25">
      <c r="R213" s="102"/>
    </row>
    <row r="214" spans="1:74" x14ac:dyDescent="0.25">
      <c r="B214" s="27" t="s">
        <v>124</v>
      </c>
      <c r="C214" s="27">
        <f>SUM('Γενικές Δαπάνες'!F8:F61,'Γενικές Δαπάνες'!R6:R35)</f>
        <v>122400</v>
      </c>
      <c r="D214" s="27">
        <f>SUM('Γενικές Δαπάνες'!R50:R51)</f>
        <v>22400</v>
      </c>
      <c r="F214" s="123">
        <f>+D214/C214</f>
        <v>0.18300653594771241</v>
      </c>
      <c r="R214" s="102"/>
    </row>
    <row r="215" spans="1:74" ht="15.75" thickBot="1" x14ac:dyDescent="0.3">
      <c r="R215" s="102"/>
    </row>
    <row r="216" spans="1:74" x14ac:dyDescent="0.25">
      <c r="B216" s="451" t="s">
        <v>72</v>
      </c>
      <c r="C216" s="461" t="s">
        <v>1</v>
      </c>
      <c r="D216" s="461" t="s">
        <v>71</v>
      </c>
      <c r="E216" s="464" t="s">
        <v>2</v>
      </c>
      <c r="G216" s="325" t="s">
        <v>0</v>
      </c>
      <c r="H216" s="28"/>
      <c r="I216" s="325" t="s">
        <v>57</v>
      </c>
      <c r="J216" s="467" t="s">
        <v>99</v>
      </c>
      <c r="K216" s="468"/>
      <c r="L216" s="469"/>
      <c r="N216" s="454" t="s">
        <v>5</v>
      </c>
      <c r="O216" s="455"/>
      <c r="P216" s="456"/>
      <c r="Q216" s="456"/>
      <c r="R216" s="456"/>
      <c r="S216" s="456"/>
      <c r="T216" s="457"/>
      <c r="V216" s="427" t="s">
        <v>46</v>
      </c>
      <c r="W216" s="428"/>
      <c r="X216" s="428"/>
      <c r="Y216" s="429"/>
    </row>
    <row r="217" spans="1:74" ht="15.75" thickBot="1" x14ac:dyDescent="0.3">
      <c r="B217" s="452"/>
      <c r="C217" s="462"/>
      <c r="D217" s="462"/>
      <c r="E217" s="465"/>
      <c r="G217" s="326" t="s">
        <v>58</v>
      </c>
      <c r="H217" s="28"/>
      <c r="I217" s="326" t="s">
        <v>118</v>
      </c>
      <c r="J217" s="470"/>
      <c r="K217" s="471"/>
      <c r="L217" s="472"/>
      <c r="N217" s="458"/>
      <c r="O217" s="459"/>
      <c r="P217" s="459"/>
      <c r="Q217" s="459"/>
      <c r="R217" s="459"/>
      <c r="S217" s="459"/>
      <c r="T217" s="460"/>
      <c r="V217" s="430"/>
      <c r="W217" s="431"/>
      <c r="X217" s="431"/>
      <c r="Y217" s="432"/>
    </row>
    <row r="218" spans="1:74" ht="15.75" thickBot="1" x14ac:dyDescent="0.3">
      <c r="B218" s="453"/>
      <c r="C218" s="463"/>
      <c r="D218" s="463"/>
      <c r="E218" s="466"/>
      <c r="G218" s="327"/>
      <c r="H218" s="28"/>
      <c r="I218" s="327"/>
      <c r="J218" s="473"/>
      <c r="K218" s="474"/>
      <c r="L218" s="475"/>
      <c r="N218" s="328" t="s">
        <v>48</v>
      </c>
      <c r="O218" s="268" t="s">
        <v>106</v>
      </c>
      <c r="P218" s="268" t="s">
        <v>6</v>
      </c>
      <c r="Q218" s="268" t="s">
        <v>7</v>
      </c>
      <c r="R218" s="268" t="s">
        <v>9</v>
      </c>
      <c r="S218" s="268" t="s">
        <v>51</v>
      </c>
      <c r="T218" s="329" t="s">
        <v>8</v>
      </c>
      <c r="V218" s="330" t="s">
        <v>49</v>
      </c>
      <c r="W218" s="37" t="s">
        <v>52</v>
      </c>
      <c r="X218" s="331" t="s">
        <v>53</v>
      </c>
      <c r="Y218" s="331" t="s">
        <v>85</v>
      </c>
    </row>
    <row r="219" spans="1:74" ht="23.25" thickBot="1" x14ac:dyDescent="0.3">
      <c r="B219" s="332"/>
      <c r="C219" s="333"/>
      <c r="D219" s="605" t="s">
        <v>74</v>
      </c>
      <c r="E219" s="605" t="s">
        <v>93</v>
      </c>
      <c r="F219" s="27"/>
      <c r="G219" s="433" t="s">
        <v>94</v>
      </c>
      <c r="I219" s="605" t="s">
        <v>75</v>
      </c>
      <c r="J219" s="375" t="s">
        <v>98</v>
      </c>
      <c r="K219" s="373" t="s">
        <v>101</v>
      </c>
      <c r="L219" s="334" t="s">
        <v>102</v>
      </c>
      <c r="M219" s="27"/>
      <c r="N219" s="478" t="s">
        <v>147</v>
      </c>
      <c r="O219" s="479"/>
      <c r="P219" s="479"/>
      <c r="Q219" s="479"/>
      <c r="R219" s="479"/>
      <c r="S219" s="479"/>
      <c r="T219" s="480"/>
      <c r="U219" s="27"/>
      <c r="V219" s="448" t="s">
        <v>148</v>
      </c>
      <c r="W219" s="448" t="s">
        <v>76</v>
      </c>
      <c r="X219" s="448" t="s">
        <v>104</v>
      </c>
      <c r="Y219" s="630" t="s">
        <v>89</v>
      </c>
    </row>
    <row r="220" spans="1:74" x14ac:dyDescent="0.25">
      <c r="B220" s="335"/>
      <c r="D220" s="625"/>
      <c r="E220" s="625"/>
      <c r="F220" s="27"/>
      <c r="G220" s="434"/>
      <c r="I220" s="625"/>
      <c r="J220" s="633" t="s">
        <v>97</v>
      </c>
      <c r="K220" s="492" t="s">
        <v>100</v>
      </c>
      <c r="L220" s="635" t="s">
        <v>103</v>
      </c>
      <c r="M220" s="27"/>
      <c r="N220" s="481"/>
      <c r="O220" s="482"/>
      <c r="P220" s="482"/>
      <c r="Q220" s="482"/>
      <c r="R220" s="482"/>
      <c r="S220" s="482"/>
      <c r="T220" s="483"/>
      <c r="U220" s="27"/>
      <c r="V220" s="449"/>
      <c r="W220" s="449"/>
      <c r="X220" s="449"/>
      <c r="Y220" s="631"/>
    </row>
    <row r="221" spans="1:74" ht="147" thickBot="1" x14ac:dyDescent="0.3">
      <c r="B221" s="335"/>
      <c r="D221" s="626"/>
      <c r="E221" s="625"/>
      <c r="F221" s="27"/>
      <c r="G221" s="374" t="s">
        <v>90</v>
      </c>
      <c r="I221" s="629"/>
      <c r="J221" s="491"/>
      <c r="K221" s="634"/>
      <c r="L221" s="636"/>
      <c r="M221" s="27"/>
      <c r="N221" s="484"/>
      <c r="O221" s="485"/>
      <c r="P221" s="485"/>
      <c r="Q221" s="485"/>
      <c r="R221" s="485"/>
      <c r="S221" s="485"/>
      <c r="T221" s="486"/>
      <c r="U221" s="27"/>
      <c r="V221" s="434"/>
      <c r="W221" s="434"/>
      <c r="X221" s="434"/>
      <c r="Y221" s="632"/>
    </row>
    <row r="222" spans="1:74" ht="15.75" thickBot="1" x14ac:dyDescent="0.3">
      <c r="B222" s="335"/>
      <c r="D222" s="626"/>
      <c r="E222" s="625"/>
      <c r="F222" s="27"/>
      <c r="G222" s="34" t="s">
        <v>91</v>
      </c>
      <c r="I222" s="629"/>
      <c r="J222" s="499" t="s">
        <v>122</v>
      </c>
      <c r="K222" s="500"/>
      <c r="L222" s="501"/>
      <c r="M222" s="27"/>
      <c r="N222" s="484"/>
      <c r="O222" s="485"/>
      <c r="P222" s="485"/>
      <c r="Q222" s="485"/>
      <c r="R222" s="485"/>
      <c r="S222" s="485"/>
      <c r="T222" s="486"/>
      <c r="U222" s="27"/>
      <c r="V222" s="434"/>
      <c r="W222" s="434"/>
      <c r="X222" s="434"/>
      <c r="Y222" s="632"/>
    </row>
    <row r="223" spans="1:74" ht="15.75" thickBot="1" x14ac:dyDescent="0.3">
      <c r="B223" s="335"/>
      <c r="D223" s="336"/>
      <c r="E223" s="627"/>
      <c r="F223" s="27"/>
      <c r="G223" s="34" t="s">
        <v>92</v>
      </c>
      <c r="I223" s="372"/>
      <c r="J223" s="337">
        <v>0.3</v>
      </c>
      <c r="K223" s="338">
        <v>0.2</v>
      </c>
      <c r="L223" s="339">
        <v>0.2</v>
      </c>
      <c r="M223" s="27"/>
      <c r="N223" s="340"/>
      <c r="O223" s="341"/>
      <c r="P223" s="341"/>
      <c r="Q223" s="341"/>
      <c r="R223" s="341"/>
      <c r="S223" s="341"/>
      <c r="T223" s="342"/>
      <c r="U223" s="27"/>
      <c r="V223" s="343"/>
      <c r="W223" s="343"/>
      <c r="X223" s="343"/>
      <c r="Y223" s="343"/>
    </row>
    <row r="224" spans="1:74" ht="180.75" thickBot="1" x14ac:dyDescent="0.3">
      <c r="B224" s="344"/>
      <c r="C224" s="345"/>
      <c r="D224" s="346" t="s">
        <v>95</v>
      </c>
      <c r="E224" s="628"/>
      <c r="F224" s="27"/>
      <c r="G224" s="346" t="s">
        <v>95</v>
      </c>
      <c r="I224" s="346" t="s">
        <v>95</v>
      </c>
      <c r="J224" s="441" t="s">
        <v>123</v>
      </c>
      <c r="K224" s="497"/>
      <c r="L224" s="498"/>
      <c r="M224" s="27"/>
      <c r="N224" s="624" t="s">
        <v>123</v>
      </c>
      <c r="O224" s="439"/>
      <c r="P224" s="439"/>
      <c r="Q224" s="439"/>
      <c r="R224" s="439"/>
      <c r="S224" s="439"/>
      <c r="T224" s="440"/>
      <c r="U224" s="27"/>
      <c r="V224" s="441" t="s">
        <v>123</v>
      </c>
      <c r="W224" s="442"/>
      <c r="X224" s="442"/>
      <c r="Y224" s="443"/>
    </row>
    <row r="225" spans="5:25" x14ac:dyDescent="0.25">
      <c r="E225" s="28">
        <v>1</v>
      </c>
      <c r="G225" s="28">
        <v>1</v>
      </c>
      <c r="J225" s="28">
        <v>1</v>
      </c>
      <c r="K225" s="28">
        <v>1</v>
      </c>
      <c r="L225" s="27">
        <v>1</v>
      </c>
      <c r="N225" s="27">
        <v>1</v>
      </c>
      <c r="O225" s="27">
        <v>1</v>
      </c>
      <c r="P225" s="27">
        <v>1</v>
      </c>
      <c r="Q225" s="27">
        <v>1</v>
      </c>
      <c r="R225" s="27">
        <v>1</v>
      </c>
      <c r="S225" s="27">
        <v>1</v>
      </c>
      <c r="T225" s="27">
        <v>1</v>
      </c>
      <c r="V225" s="27">
        <v>1</v>
      </c>
      <c r="W225" s="27">
        <v>1</v>
      </c>
      <c r="X225" s="27">
        <v>1</v>
      </c>
      <c r="Y225" s="28">
        <v>2</v>
      </c>
    </row>
    <row r="226" spans="5:25" x14ac:dyDescent="0.25">
      <c r="G226" s="28">
        <v>2</v>
      </c>
      <c r="J226" s="28">
        <v>2</v>
      </c>
      <c r="R226" s="102"/>
      <c r="V226" s="27">
        <v>2</v>
      </c>
      <c r="Y226" s="28">
        <v>3</v>
      </c>
    </row>
    <row r="227" spans="5:25" x14ac:dyDescent="0.25">
      <c r="G227" s="28">
        <v>3</v>
      </c>
      <c r="J227" s="28">
        <v>3</v>
      </c>
      <c r="R227" s="102"/>
      <c r="V227" s="27">
        <v>3</v>
      </c>
      <c r="Y227" s="28">
        <v>4</v>
      </c>
    </row>
    <row r="228" spans="5:25" x14ac:dyDescent="0.25">
      <c r="J228" s="28">
        <v>4</v>
      </c>
      <c r="R228" s="102"/>
      <c r="V228" s="27">
        <v>4</v>
      </c>
      <c r="Y228" s="28">
        <v>5</v>
      </c>
    </row>
    <row r="229" spans="5:25" x14ac:dyDescent="0.25">
      <c r="J229" s="28">
        <v>5</v>
      </c>
      <c r="R229" s="102"/>
      <c r="V229" s="27">
        <v>5</v>
      </c>
    </row>
    <row r="230" spans="5:25" x14ac:dyDescent="0.25">
      <c r="J230" s="28">
        <v>6</v>
      </c>
      <c r="R230" s="102"/>
      <c r="V230" s="27">
        <v>6</v>
      </c>
    </row>
    <row r="231" spans="5:25" x14ac:dyDescent="0.25">
      <c r="J231" s="28">
        <v>7</v>
      </c>
      <c r="R231" s="102"/>
      <c r="V231" s="27">
        <v>7</v>
      </c>
    </row>
    <row r="232" spans="5:25" x14ac:dyDescent="0.25">
      <c r="J232" s="28">
        <v>8</v>
      </c>
      <c r="R232" s="102"/>
      <c r="V232" s="27">
        <v>8</v>
      </c>
    </row>
    <row r="233" spans="5:25" x14ac:dyDescent="0.25">
      <c r="J233" s="28">
        <v>9</v>
      </c>
      <c r="R233" s="102"/>
      <c r="V233" s="27">
        <v>9</v>
      </c>
    </row>
    <row r="234" spans="5:25" x14ac:dyDescent="0.25">
      <c r="J234" s="28">
        <v>10</v>
      </c>
      <c r="R234" s="102"/>
      <c r="V234" s="27">
        <v>10</v>
      </c>
    </row>
    <row r="235" spans="5:25" x14ac:dyDescent="0.25">
      <c r="R235" s="102"/>
      <c r="V235" s="27">
        <v>11</v>
      </c>
    </row>
    <row r="236" spans="5:25" x14ac:dyDescent="0.25">
      <c r="R236" s="102"/>
      <c r="V236" s="27">
        <v>12</v>
      </c>
    </row>
    <row r="237" spans="5:25" x14ac:dyDescent="0.25">
      <c r="R237" s="102"/>
      <c r="V237" s="27">
        <v>13</v>
      </c>
    </row>
    <row r="238" spans="5:25" x14ac:dyDescent="0.25">
      <c r="R238" s="102"/>
      <c r="V238" s="27">
        <v>14</v>
      </c>
    </row>
    <row r="239" spans="5:25" x14ac:dyDescent="0.25">
      <c r="R239" s="102"/>
      <c r="V239" s="27">
        <v>15</v>
      </c>
    </row>
    <row r="240" spans="5:25" x14ac:dyDescent="0.25">
      <c r="R240" s="102"/>
      <c r="V240" s="27">
        <v>16</v>
      </c>
    </row>
    <row r="241" spans="1:74" x14ac:dyDescent="0.25">
      <c r="R241" s="102"/>
      <c r="V241" s="27">
        <v>17</v>
      </c>
    </row>
    <row r="242" spans="1:74" x14ac:dyDescent="0.25">
      <c r="R242" s="102"/>
      <c r="V242" s="27">
        <v>18</v>
      </c>
    </row>
    <row r="243" spans="1:74" x14ac:dyDescent="0.25">
      <c r="R243" s="102"/>
      <c r="V243" s="27">
        <v>19</v>
      </c>
    </row>
    <row r="244" spans="1:74" x14ac:dyDescent="0.25">
      <c r="R244" s="102"/>
      <c r="V244" s="27">
        <v>20</v>
      </c>
    </row>
    <row r="245" spans="1:74" x14ac:dyDescent="0.25">
      <c r="R245" s="102"/>
      <c r="V245" s="27">
        <v>21</v>
      </c>
    </row>
    <row r="246" spans="1:74" x14ac:dyDescent="0.25">
      <c r="R246" s="102"/>
      <c r="V246" s="27">
        <v>22</v>
      </c>
    </row>
    <row r="247" spans="1:74" x14ac:dyDescent="0.25">
      <c r="R247" s="102"/>
      <c r="V247" s="27">
        <v>23</v>
      </c>
    </row>
    <row r="248" spans="1:74" x14ac:dyDescent="0.25">
      <c r="R248" s="102"/>
      <c r="V248" s="27">
        <v>24</v>
      </c>
    </row>
    <row r="249" spans="1:74" x14ac:dyDescent="0.25">
      <c r="R249" s="102"/>
      <c r="V249" s="27">
        <v>25</v>
      </c>
    </row>
    <row r="250" spans="1:74" x14ac:dyDescent="0.25">
      <c r="R250" s="102"/>
      <c r="V250" s="27">
        <v>26</v>
      </c>
    </row>
    <row r="251" spans="1:74" x14ac:dyDescent="0.25">
      <c r="R251" s="102"/>
      <c r="V251" s="27">
        <v>27</v>
      </c>
    </row>
    <row r="252" spans="1:74" x14ac:dyDescent="0.25">
      <c r="R252" s="102"/>
      <c r="V252" s="27">
        <v>28</v>
      </c>
    </row>
    <row r="253" spans="1:74" x14ac:dyDescent="0.25">
      <c r="A253" s="28"/>
      <c r="B253" s="134"/>
      <c r="C253" s="28"/>
      <c r="D253" s="28"/>
      <c r="H253" s="28"/>
      <c r="L253" s="28"/>
      <c r="N253" s="28"/>
      <c r="O253" s="28"/>
      <c r="P253" s="28"/>
      <c r="Q253" s="28"/>
      <c r="R253" s="28"/>
      <c r="S253" s="28"/>
      <c r="T253" s="28"/>
      <c r="V253" s="27">
        <v>29</v>
      </c>
      <c r="W253" s="28"/>
      <c r="X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S253" s="28"/>
      <c r="AT253" s="28"/>
      <c r="AU253" s="28"/>
      <c r="AV253" s="28"/>
      <c r="AW253" s="28"/>
      <c r="AX253" s="28"/>
      <c r="AY253" s="28"/>
      <c r="AZ253" s="28"/>
      <c r="BA253" s="28"/>
      <c r="BU253" s="28"/>
      <c r="BV253" s="28"/>
    </row>
    <row r="254" spans="1:74" x14ac:dyDescent="0.25">
      <c r="A254" s="28"/>
      <c r="B254" s="124" t="s">
        <v>125</v>
      </c>
      <c r="C254" s="124"/>
      <c r="D254" s="124"/>
      <c r="H254" s="28"/>
      <c r="I254" s="124" t="s">
        <v>126</v>
      </c>
      <c r="L254" s="28"/>
      <c r="R254" s="28"/>
      <c r="S254" s="28"/>
      <c r="T254" s="28"/>
      <c r="V254" s="27">
        <v>30</v>
      </c>
      <c r="W254" s="28"/>
      <c r="X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S254" s="28"/>
      <c r="AT254" s="28"/>
      <c r="AU254" s="28"/>
      <c r="AV254" s="28"/>
      <c r="AW254" s="28"/>
      <c r="AX254" s="28"/>
      <c r="AY254" s="28"/>
      <c r="AZ254" s="28"/>
      <c r="BA254" s="28"/>
      <c r="BU254" s="28"/>
      <c r="BV254" s="28"/>
    </row>
    <row r="255" spans="1:74" x14ac:dyDescent="0.25">
      <c r="A255" s="28"/>
      <c r="B255" s="28"/>
      <c r="C255" s="28"/>
      <c r="D255" s="28"/>
      <c r="E255" s="46"/>
      <c r="F255" s="46"/>
      <c r="G255" s="46"/>
      <c r="H255" s="28"/>
      <c r="L255" s="28"/>
      <c r="R255" s="28"/>
      <c r="S255" s="28"/>
      <c r="T255" s="28"/>
      <c r="V255" s="27">
        <v>31</v>
      </c>
      <c r="W255" s="28"/>
      <c r="X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S255" s="28"/>
      <c r="AT255" s="28"/>
      <c r="AU255" s="28"/>
      <c r="AV255" s="28"/>
      <c r="AW255" s="28"/>
      <c r="AX255" s="28"/>
      <c r="AY255" s="28"/>
      <c r="AZ255" s="28"/>
      <c r="BA255" s="28"/>
      <c r="BU255" s="28"/>
      <c r="BV255" s="28"/>
    </row>
    <row r="256" spans="1:74" x14ac:dyDescent="0.25">
      <c r="A256" s="28"/>
      <c r="B256" s="28">
        <f>+'Γενικές Δαπάνες'!R51</f>
        <v>22400</v>
      </c>
      <c r="C256" s="28"/>
      <c r="D256" s="28"/>
      <c r="F256" s="28">
        <f>IF(B268&lt;20000,B268*22%,IF(B268&lt;10000,B268*29%,IF(B268&lt;10000,B268*37%,B268*45%)))</f>
        <v>0</v>
      </c>
      <c r="H256" s="28"/>
      <c r="L256" s="28"/>
      <c r="R256" s="28"/>
      <c r="S256" s="28"/>
      <c r="T256" s="28"/>
      <c r="V256" s="27">
        <v>32</v>
      </c>
      <c r="W256" s="28"/>
      <c r="X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S256" s="28"/>
      <c r="AT256" s="28"/>
      <c r="AU256" s="28"/>
      <c r="AV256" s="28"/>
      <c r="AW256" s="28"/>
      <c r="AX256" s="28"/>
      <c r="AY256" s="28"/>
      <c r="AZ256" s="28"/>
      <c r="BA256" s="28"/>
      <c r="BU256" s="28"/>
      <c r="BV256" s="28"/>
    </row>
    <row r="257" spans="1:22" x14ac:dyDescent="0.25">
      <c r="A257" s="28" t="s">
        <v>127</v>
      </c>
      <c r="B257" s="125" t="s">
        <v>128</v>
      </c>
      <c r="C257" s="125" t="s">
        <v>129</v>
      </c>
      <c r="D257" s="125" t="s">
        <v>130</v>
      </c>
      <c r="E257" s="125" t="s">
        <v>131</v>
      </c>
      <c r="F257" s="126" t="s">
        <v>132</v>
      </c>
      <c r="G257" s="125" t="s">
        <v>133</v>
      </c>
      <c r="H257" s="28" t="s">
        <v>134</v>
      </c>
      <c r="I257" s="125" t="s">
        <v>135</v>
      </c>
      <c r="J257" s="125" t="s">
        <v>136</v>
      </c>
      <c r="K257" s="126" t="s">
        <v>137</v>
      </c>
      <c r="L257" s="125" t="s">
        <v>138</v>
      </c>
      <c r="M257" s="27"/>
      <c r="V257" s="27">
        <v>33</v>
      </c>
    </row>
    <row r="258" spans="1:22" x14ac:dyDescent="0.25">
      <c r="A258" s="28"/>
      <c r="B258" s="125" t="s">
        <v>139</v>
      </c>
      <c r="C258" s="125">
        <f>+'Γενικές Δαπάνες'!R43</f>
        <v>0</v>
      </c>
      <c r="D258" s="125"/>
      <c r="E258" s="125" t="s">
        <v>140</v>
      </c>
      <c r="F258" s="126">
        <v>0</v>
      </c>
      <c r="G258" s="125"/>
      <c r="H258" s="28"/>
      <c r="I258" s="125" t="s">
        <v>139</v>
      </c>
      <c r="J258" s="125" t="s">
        <v>140</v>
      </c>
      <c r="K258" s="126"/>
      <c r="L258" s="125"/>
      <c r="V258" s="27">
        <v>34</v>
      </c>
    </row>
    <row r="259" spans="1:22" x14ac:dyDescent="0.25">
      <c r="A259" s="28"/>
      <c r="B259" s="127">
        <v>12001</v>
      </c>
      <c r="C259" s="127">
        <f>+'Γενικές Δαπάνες'!R44</f>
        <v>11200</v>
      </c>
      <c r="D259" s="127"/>
      <c r="E259" s="127">
        <v>20000</v>
      </c>
      <c r="F259" s="128">
        <v>2.1999999999999999E-2</v>
      </c>
      <c r="G259" s="127">
        <v>176</v>
      </c>
      <c r="H259" s="28"/>
      <c r="I259" s="127"/>
      <c r="J259" s="127">
        <v>10000</v>
      </c>
      <c r="K259" s="127">
        <v>900</v>
      </c>
      <c r="L259" s="127">
        <v>900</v>
      </c>
      <c r="V259" s="27">
        <v>35</v>
      </c>
    </row>
    <row r="260" spans="1:22" x14ac:dyDescent="0.25">
      <c r="A260" s="28"/>
      <c r="B260" s="127">
        <v>20001</v>
      </c>
      <c r="C260" s="127">
        <f>+'Γενικές Δαπάνες'!R45</f>
        <v>11200</v>
      </c>
      <c r="D260" s="127"/>
      <c r="E260" s="127">
        <v>30000</v>
      </c>
      <c r="F260" s="128">
        <v>0.05</v>
      </c>
      <c r="G260" s="127">
        <v>500</v>
      </c>
      <c r="H260" s="28"/>
      <c r="I260" s="127">
        <v>10000.01</v>
      </c>
      <c r="J260" s="127">
        <v>20000</v>
      </c>
      <c r="K260" s="127">
        <v>2200</v>
      </c>
      <c r="L260" s="127">
        <v>3100</v>
      </c>
      <c r="V260" s="27">
        <v>36</v>
      </c>
    </row>
    <row r="261" spans="1:22" x14ac:dyDescent="0.25">
      <c r="A261" s="28"/>
      <c r="B261" s="127">
        <v>30001</v>
      </c>
      <c r="C261" s="127">
        <f>+'Γενικές Δαπάνες'!R46</f>
        <v>0</v>
      </c>
      <c r="D261" s="127"/>
      <c r="E261" s="127">
        <v>40000</v>
      </c>
      <c r="F261" s="128">
        <v>6.5000000000000002E-2</v>
      </c>
      <c r="G261" s="127">
        <v>650</v>
      </c>
      <c r="H261" s="28"/>
      <c r="I261" s="127">
        <v>20000.009999999998</v>
      </c>
      <c r="J261" s="127">
        <v>30000</v>
      </c>
      <c r="K261" s="127">
        <v>2800</v>
      </c>
      <c r="L261" s="127">
        <v>5900</v>
      </c>
      <c r="V261" s="27">
        <v>37</v>
      </c>
    </row>
    <row r="262" spans="1:22" x14ac:dyDescent="0.25">
      <c r="A262" s="28"/>
      <c r="B262" s="127">
        <v>40001</v>
      </c>
      <c r="C262" s="127">
        <f>+'Γενικές Δαπάνες'!R47</f>
        <v>0</v>
      </c>
      <c r="D262" s="127"/>
      <c r="E262" s="127">
        <v>65000</v>
      </c>
      <c r="F262" s="128">
        <v>7.4999999999999997E-2</v>
      </c>
      <c r="G262" s="127">
        <v>1875</v>
      </c>
      <c r="H262" s="28"/>
      <c r="I262" s="127">
        <v>30000.01</v>
      </c>
      <c r="J262" s="127">
        <v>40000</v>
      </c>
      <c r="K262" s="127">
        <v>3600</v>
      </c>
      <c r="L262" s="127">
        <v>9500</v>
      </c>
      <c r="V262" s="27">
        <v>38</v>
      </c>
    </row>
    <row r="263" spans="1:22" x14ac:dyDescent="0.25">
      <c r="A263" s="28"/>
      <c r="B263" s="129">
        <v>65000.01</v>
      </c>
      <c r="C263" s="127">
        <f>+'Γενικές Δαπάνες'!R48</f>
        <v>0</v>
      </c>
      <c r="D263" s="127"/>
      <c r="E263" s="127">
        <v>155000</v>
      </c>
      <c r="F263" s="128">
        <v>0.09</v>
      </c>
      <c r="G263" s="127">
        <v>13950</v>
      </c>
      <c r="H263" s="28"/>
      <c r="I263" s="127">
        <v>40000.01</v>
      </c>
      <c r="J263" s="127"/>
      <c r="K263" s="128">
        <v>0.44</v>
      </c>
      <c r="L263" s="127"/>
      <c r="V263" s="27">
        <v>39</v>
      </c>
    </row>
    <row r="264" spans="1:22" x14ac:dyDescent="0.25">
      <c r="A264" s="28"/>
      <c r="B264" s="28"/>
      <c r="C264" s="32">
        <f>+'Γενικές Δαπάνες'!R49</f>
        <v>0</v>
      </c>
      <c r="D264" s="28"/>
      <c r="H264" s="28"/>
      <c r="L264" s="28"/>
      <c r="V264" s="27">
        <v>40</v>
      </c>
    </row>
    <row r="265" spans="1:22" ht="15.75" thickBot="1" x14ac:dyDescent="0.3">
      <c r="A265" s="28"/>
      <c r="B265" s="28" t="s">
        <v>141</v>
      </c>
      <c r="C265" s="32">
        <f>+'Γενικές Δαπάνες'!R50</f>
        <v>0</v>
      </c>
      <c r="D265" s="28"/>
      <c r="F265" s="28" t="s">
        <v>142</v>
      </c>
      <c r="H265" s="28"/>
      <c r="I265" s="28" t="s">
        <v>126</v>
      </c>
      <c r="L265" s="28"/>
      <c r="V265" s="27">
        <v>41</v>
      </c>
    </row>
    <row r="266" spans="1:22" ht="34.5" thickBot="1" x14ac:dyDescent="0.55000000000000004">
      <c r="A266" s="28"/>
      <c r="B266" s="130">
        <f>+'Γενικές Δαπάνες'!R51</f>
        <v>22400</v>
      </c>
      <c r="C266" s="131"/>
      <c r="D266" s="131"/>
      <c r="F266" s="130">
        <f>ROUND(IF(B266&lt;12001,B266*0%,IF(B266&lt;20000,(B266-12000)*2.2%,IF(B266&lt;30000,(B266-20000)*5%+G259,IF(B266&lt;40000,(B266-30000)*6.5%+G259+G260,IF(B266&lt;65000,(B266-40000)*7.5%+G259+G260+G261,IF(B266&lt;220001,(B266-65000)*9%+G259+G260+G261+G262)))))),2)</f>
        <v>296</v>
      </c>
      <c r="H266" s="28"/>
      <c r="I266" s="132">
        <f>ROUND(IF(B266&lt;10000,B266*9%,IF(B266&lt;20000,(B266-10000)*22%+K259,IF(B266&lt;30000,(B266-20000)*28%+K259+K260,IF(B266&lt;40000,(B266-30000)*36%+K259+K260+K261,IF(B266&gt;40000,(B266-40000)*44%+K259+K260+K261+K262))))),2)</f>
        <v>3772</v>
      </c>
      <c r="L266" s="28"/>
      <c r="V266" s="27">
        <v>42</v>
      </c>
    </row>
    <row r="267" spans="1:22" x14ac:dyDescent="0.25">
      <c r="A267" s="28"/>
      <c r="B267" s="28"/>
      <c r="C267" s="28"/>
      <c r="D267" s="28"/>
      <c r="H267" s="28"/>
      <c r="L267" s="28"/>
      <c r="V267" s="27">
        <v>43</v>
      </c>
    </row>
    <row r="268" spans="1:22" ht="15.75" thickBot="1" x14ac:dyDescent="0.3">
      <c r="A268" s="28"/>
      <c r="B268" s="28"/>
      <c r="C268" s="28"/>
      <c r="D268" s="28"/>
      <c r="H268" s="28"/>
      <c r="L268" s="28"/>
      <c r="V268" s="27">
        <v>44</v>
      </c>
    </row>
    <row r="269" spans="1:22" ht="27" thickBot="1" x14ac:dyDescent="0.45">
      <c r="A269" s="28"/>
      <c r="B269" s="376">
        <f>IF(B266&gt;0,B266*22%,0)</f>
        <v>4928</v>
      </c>
      <c r="C269" s="377"/>
      <c r="D269" s="377"/>
      <c r="E269" s="378"/>
      <c r="F269" s="133" t="s">
        <v>143</v>
      </c>
      <c r="H269" s="133" t="s">
        <v>144</v>
      </c>
      <c r="I269" s="612">
        <f>IF(I266&gt;0,I266,0)</f>
        <v>3772</v>
      </c>
      <c r="J269" s="613"/>
      <c r="K269" s="613"/>
      <c r="L269" s="614"/>
      <c r="V269" s="27">
        <v>45</v>
      </c>
    </row>
    <row r="270" spans="1:22" ht="15.75" thickBot="1" x14ac:dyDescent="0.3">
      <c r="A270" s="28"/>
      <c r="B270" s="28"/>
      <c r="C270" s="28"/>
      <c r="D270" s="28"/>
      <c r="H270" s="28"/>
      <c r="L270" s="28"/>
      <c r="V270" s="27">
        <v>46</v>
      </c>
    </row>
    <row r="271" spans="1:22" ht="27" thickBot="1" x14ac:dyDescent="0.45">
      <c r="A271" s="28"/>
      <c r="B271" s="376">
        <f>+B269*80%</f>
        <v>3942.4</v>
      </c>
      <c r="C271" s="377"/>
      <c r="D271" s="377"/>
      <c r="E271" s="378"/>
      <c r="F271" s="133" t="s">
        <v>145</v>
      </c>
      <c r="H271" s="133" t="s">
        <v>146</v>
      </c>
      <c r="I271" s="612">
        <f>+I269*55%</f>
        <v>2074.6000000000004</v>
      </c>
      <c r="J271" s="613"/>
      <c r="K271" s="613"/>
      <c r="L271" s="614"/>
      <c r="V271" s="27">
        <v>47</v>
      </c>
    </row>
    <row r="272" spans="1:22" x14ac:dyDescent="0.25">
      <c r="H272" s="28"/>
      <c r="L272" s="28"/>
      <c r="N272" s="28"/>
      <c r="O272" s="28"/>
      <c r="P272" s="28"/>
      <c r="Q272" s="28"/>
      <c r="V272" s="27">
        <v>48</v>
      </c>
    </row>
    <row r="273" spans="7:22" x14ac:dyDescent="0.25">
      <c r="G273" s="134"/>
      <c r="H273" s="28"/>
      <c r="L273" s="28"/>
      <c r="N273" s="28"/>
      <c r="O273" s="28"/>
      <c r="P273" s="28"/>
      <c r="Q273" s="28"/>
      <c r="V273" s="27">
        <v>49</v>
      </c>
    </row>
    <row r="274" spans="7:22" x14ac:dyDescent="0.25">
      <c r="V274" s="27">
        <v>50</v>
      </c>
    </row>
    <row r="275" spans="7:22" x14ac:dyDescent="0.25">
      <c r="V275" s="27">
        <v>51</v>
      </c>
    </row>
    <row r="276" spans="7:22" x14ac:dyDescent="0.25">
      <c r="V276" s="27">
        <v>52</v>
      </c>
    </row>
    <row r="277" spans="7:22" x14ac:dyDescent="0.25">
      <c r="V277" s="27">
        <v>53</v>
      </c>
    </row>
    <row r="278" spans="7:22" x14ac:dyDescent="0.25">
      <c r="V278" s="27">
        <v>54</v>
      </c>
    </row>
    <row r="279" spans="7:22" x14ac:dyDescent="0.25">
      <c r="V279" s="27">
        <v>55</v>
      </c>
    </row>
    <row r="280" spans="7:22" x14ac:dyDescent="0.25">
      <c r="V280" s="27">
        <v>56</v>
      </c>
    </row>
    <row r="281" spans="7:22" x14ac:dyDescent="0.25">
      <c r="V281" s="27">
        <v>57</v>
      </c>
    </row>
    <row r="282" spans="7:22" x14ac:dyDescent="0.25">
      <c r="V282" s="27">
        <v>58</v>
      </c>
    </row>
    <row r="283" spans="7:22" x14ac:dyDescent="0.25">
      <c r="V283" s="27">
        <v>59</v>
      </c>
    </row>
    <row r="284" spans="7:22" x14ac:dyDescent="0.25">
      <c r="V284" s="27">
        <v>60</v>
      </c>
    </row>
    <row r="285" spans="7:22" x14ac:dyDescent="0.25">
      <c r="V285" s="27"/>
    </row>
    <row r="286" spans="7:22" x14ac:dyDescent="0.25">
      <c r="V286" s="27"/>
    </row>
    <row r="287" spans="7:22" x14ac:dyDescent="0.25">
      <c r="V287" s="27"/>
    </row>
    <row r="288" spans="7:22" x14ac:dyDescent="0.25">
      <c r="V288" s="27"/>
    </row>
    <row r="289" spans="22:22" x14ac:dyDescent="0.25">
      <c r="V289" s="27"/>
    </row>
    <row r="290" spans="22:22" x14ac:dyDescent="0.25">
      <c r="V290" s="27"/>
    </row>
    <row r="291" spans="22:22" x14ac:dyDescent="0.25">
      <c r="V291" s="27"/>
    </row>
    <row r="292" spans="22:22" x14ac:dyDescent="0.25">
      <c r="V292" s="27"/>
    </row>
    <row r="293" spans="22:22" x14ac:dyDescent="0.25">
      <c r="V293" s="27"/>
    </row>
    <row r="294" spans="22:22" x14ac:dyDescent="0.25">
      <c r="V294" s="27"/>
    </row>
    <row r="295" spans="22:22" x14ac:dyDescent="0.25">
      <c r="V295" s="27"/>
    </row>
    <row r="296" spans="22:22" x14ac:dyDescent="0.25">
      <c r="V296" s="27"/>
    </row>
    <row r="297" spans="22:22" x14ac:dyDescent="0.25">
      <c r="V297" s="27"/>
    </row>
    <row r="298" spans="22:22" x14ac:dyDescent="0.25">
      <c r="V298" s="27"/>
    </row>
    <row r="299" spans="22:22" x14ac:dyDescent="0.25">
      <c r="V299" s="27"/>
    </row>
    <row r="300" spans="22:22" x14ac:dyDescent="0.25">
      <c r="V300" s="27"/>
    </row>
    <row r="301" spans="22:22" x14ac:dyDescent="0.25">
      <c r="V301" s="27"/>
    </row>
    <row r="302" spans="22:22" x14ac:dyDescent="0.25">
      <c r="V302" s="27"/>
    </row>
    <row r="303" spans="22:22" x14ac:dyDescent="0.25">
      <c r="V303" s="27"/>
    </row>
    <row r="304" spans="22:22" x14ac:dyDescent="0.25">
      <c r="V304" s="27"/>
    </row>
    <row r="305" spans="22:22" x14ac:dyDescent="0.25">
      <c r="V305" s="27"/>
    </row>
    <row r="306" spans="22:22" x14ac:dyDescent="0.25">
      <c r="V306" s="27"/>
    </row>
    <row r="307" spans="22:22" x14ac:dyDescent="0.25">
      <c r="V307" s="27"/>
    </row>
    <row r="308" spans="22:22" x14ac:dyDescent="0.25">
      <c r="V308" s="27"/>
    </row>
    <row r="309" spans="22:22" x14ac:dyDescent="0.25">
      <c r="V309" s="27"/>
    </row>
    <row r="310" spans="22:22" x14ac:dyDescent="0.25">
      <c r="V310" s="27"/>
    </row>
    <row r="311" spans="22:22" x14ac:dyDescent="0.25">
      <c r="V311" s="27"/>
    </row>
    <row r="312" spans="22:22" x14ac:dyDescent="0.25">
      <c r="V312" s="27"/>
    </row>
    <row r="313" spans="22:22" x14ac:dyDescent="0.25">
      <c r="V313" s="27"/>
    </row>
    <row r="314" spans="22:22" x14ac:dyDescent="0.25">
      <c r="V314" s="27"/>
    </row>
    <row r="315" spans="22:22" x14ac:dyDescent="0.25">
      <c r="V315" s="27"/>
    </row>
    <row r="316" spans="22:22" x14ac:dyDescent="0.25">
      <c r="V316" s="27"/>
    </row>
    <row r="317" spans="22:22" x14ac:dyDescent="0.25">
      <c r="V317" s="27"/>
    </row>
    <row r="318" spans="22:22" x14ac:dyDescent="0.25">
      <c r="V318" s="27"/>
    </row>
    <row r="319" spans="22:22" x14ac:dyDescent="0.25">
      <c r="V319" s="27"/>
    </row>
    <row r="320" spans="22:22" x14ac:dyDescent="0.25">
      <c r="V320" s="27"/>
    </row>
    <row r="321" spans="22:22" x14ac:dyDescent="0.25">
      <c r="V321" s="27"/>
    </row>
    <row r="322" spans="22:22" x14ac:dyDescent="0.25">
      <c r="V322" s="27"/>
    </row>
    <row r="323" spans="22:22" x14ac:dyDescent="0.25">
      <c r="V323" s="27"/>
    </row>
    <row r="324" spans="22:22" x14ac:dyDescent="0.25">
      <c r="V324" s="27"/>
    </row>
    <row r="325" spans="22:22" x14ac:dyDescent="0.25">
      <c r="V325" s="27"/>
    </row>
    <row r="326" spans="22:22" x14ac:dyDescent="0.25">
      <c r="V326" s="27"/>
    </row>
    <row r="327" spans="22:22" x14ac:dyDescent="0.25">
      <c r="V327" s="27"/>
    </row>
    <row r="328" spans="22:22" x14ac:dyDescent="0.25">
      <c r="V328" s="27"/>
    </row>
    <row r="329" spans="22:22" x14ac:dyDescent="0.25">
      <c r="V329" s="27"/>
    </row>
    <row r="330" spans="22:22" x14ac:dyDescent="0.25">
      <c r="V330" s="27"/>
    </row>
    <row r="331" spans="22:22" x14ac:dyDescent="0.25">
      <c r="V331" s="27"/>
    </row>
    <row r="332" spans="22:22" x14ac:dyDescent="0.25">
      <c r="V332" s="27"/>
    </row>
    <row r="333" spans="22:22" x14ac:dyDescent="0.25">
      <c r="V333" s="27"/>
    </row>
    <row r="334" spans="22:22" x14ac:dyDescent="0.25">
      <c r="V334" s="27"/>
    </row>
    <row r="335" spans="22:22" x14ac:dyDescent="0.25">
      <c r="V335" s="27"/>
    </row>
    <row r="336" spans="22:22" x14ac:dyDescent="0.25">
      <c r="V336" s="27"/>
    </row>
    <row r="337" spans="22:22" x14ac:dyDescent="0.25">
      <c r="V337" s="27"/>
    </row>
    <row r="338" spans="22:22" x14ac:dyDescent="0.25">
      <c r="V338" s="27"/>
    </row>
    <row r="339" spans="22:22" x14ac:dyDescent="0.25">
      <c r="V339" s="27"/>
    </row>
    <row r="340" spans="22:22" x14ac:dyDescent="0.25">
      <c r="V340" s="27"/>
    </row>
    <row r="341" spans="22:22" x14ac:dyDescent="0.25">
      <c r="V341" s="27"/>
    </row>
    <row r="342" spans="22:22" x14ac:dyDescent="0.25">
      <c r="V342" s="27"/>
    </row>
    <row r="343" spans="22:22" x14ac:dyDescent="0.25">
      <c r="V343" s="27"/>
    </row>
    <row r="344" spans="22:22" x14ac:dyDescent="0.25">
      <c r="V344" s="27"/>
    </row>
    <row r="345" spans="22:22" x14ac:dyDescent="0.25">
      <c r="V345" s="27"/>
    </row>
    <row r="346" spans="22:22" x14ac:dyDescent="0.25">
      <c r="V346" s="27"/>
    </row>
    <row r="347" spans="22:22" x14ac:dyDescent="0.25">
      <c r="V347" s="27"/>
    </row>
    <row r="348" spans="22:22" x14ac:dyDescent="0.25">
      <c r="V348" s="27"/>
    </row>
    <row r="349" spans="22:22" x14ac:dyDescent="0.25">
      <c r="V349" s="27"/>
    </row>
    <row r="350" spans="22:22" x14ac:dyDescent="0.25">
      <c r="V350" s="27"/>
    </row>
    <row r="351" spans="22:22" x14ac:dyDescent="0.25">
      <c r="V351" s="27"/>
    </row>
    <row r="352" spans="22:22" x14ac:dyDescent="0.25">
      <c r="V352" s="27"/>
    </row>
    <row r="353" spans="22:22" x14ac:dyDescent="0.25">
      <c r="V353" s="27"/>
    </row>
    <row r="354" spans="22:22" x14ac:dyDescent="0.25">
      <c r="V354" s="27"/>
    </row>
    <row r="355" spans="22:22" x14ac:dyDescent="0.25">
      <c r="V355" s="27"/>
    </row>
    <row r="356" spans="22:22" x14ac:dyDescent="0.25">
      <c r="V356" s="27"/>
    </row>
    <row r="357" spans="22:22" x14ac:dyDescent="0.25">
      <c r="V357" s="27"/>
    </row>
    <row r="358" spans="22:22" x14ac:dyDescent="0.25">
      <c r="V358" s="27"/>
    </row>
    <row r="359" spans="22:22" x14ac:dyDescent="0.25">
      <c r="V359" s="27"/>
    </row>
    <row r="360" spans="22:22" x14ac:dyDescent="0.25">
      <c r="V360" s="27"/>
    </row>
    <row r="361" spans="22:22" x14ac:dyDescent="0.25">
      <c r="V361" s="27"/>
    </row>
    <row r="362" spans="22:22" x14ac:dyDescent="0.25">
      <c r="V362" s="27"/>
    </row>
    <row r="363" spans="22:22" x14ac:dyDescent="0.25">
      <c r="V363" s="27"/>
    </row>
    <row r="364" spans="22:22" x14ac:dyDescent="0.25">
      <c r="V364" s="27"/>
    </row>
    <row r="365" spans="22:22" x14ac:dyDescent="0.25">
      <c r="V365" s="27"/>
    </row>
    <row r="366" spans="22:22" x14ac:dyDescent="0.25">
      <c r="V366" s="27"/>
    </row>
    <row r="367" spans="22:22" x14ac:dyDescent="0.25">
      <c r="V367" s="27"/>
    </row>
    <row r="368" spans="22:22" x14ac:dyDescent="0.25">
      <c r="V368" s="27"/>
    </row>
    <row r="369" spans="22:22" x14ac:dyDescent="0.25">
      <c r="V369" s="27"/>
    </row>
    <row r="370" spans="22:22" x14ac:dyDescent="0.25">
      <c r="V370" s="27"/>
    </row>
    <row r="371" spans="22:22" x14ac:dyDescent="0.25">
      <c r="V371" s="27"/>
    </row>
    <row r="372" spans="22:22" x14ac:dyDescent="0.25">
      <c r="V372" s="27"/>
    </row>
    <row r="373" spans="22:22" x14ac:dyDescent="0.25">
      <c r="V373" s="27"/>
    </row>
    <row r="374" spans="22:22" x14ac:dyDescent="0.25">
      <c r="V374" s="27"/>
    </row>
    <row r="375" spans="22:22" x14ac:dyDescent="0.25">
      <c r="V375" s="27"/>
    </row>
    <row r="376" spans="22:22" x14ac:dyDescent="0.25">
      <c r="V376" s="27"/>
    </row>
    <row r="377" spans="22:22" x14ac:dyDescent="0.25">
      <c r="V377" s="27"/>
    </row>
    <row r="378" spans="22:22" x14ac:dyDescent="0.25">
      <c r="V378" s="27"/>
    </row>
    <row r="379" spans="22:22" x14ac:dyDescent="0.25">
      <c r="V379" s="27"/>
    </row>
    <row r="380" spans="22:22" x14ac:dyDescent="0.25">
      <c r="V380" s="27"/>
    </row>
    <row r="381" spans="22:22" x14ac:dyDescent="0.25">
      <c r="V381" s="27"/>
    </row>
    <row r="382" spans="22:22" x14ac:dyDescent="0.25">
      <c r="V382" s="27"/>
    </row>
    <row r="383" spans="22:22" x14ac:dyDescent="0.25">
      <c r="V383" s="27"/>
    </row>
    <row r="384" spans="22:22" x14ac:dyDescent="0.25">
      <c r="V384" s="27"/>
    </row>
    <row r="385" spans="22:22" x14ac:dyDescent="0.25">
      <c r="V385" s="27"/>
    </row>
    <row r="386" spans="22:22" x14ac:dyDescent="0.25">
      <c r="V386" s="27"/>
    </row>
    <row r="387" spans="22:22" x14ac:dyDescent="0.25">
      <c r="V387" s="27"/>
    </row>
    <row r="388" spans="22:22" x14ac:dyDescent="0.25">
      <c r="V388" s="27"/>
    </row>
    <row r="389" spans="22:22" x14ac:dyDescent="0.25">
      <c r="V389" s="27"/>
    </row>
    <row r="390" spans="22:22" x14ac:dyDescent="0.25">
      <c r="V390" s="27"/>
    </row>
    <row r="391" spans="22:22" x14ac:dyDescent="0.25">
      <c r="V391" s="27"/>
    </row>
    <row r="392" spans="22:22" x14ac:dyDescent="0.25">
      <c r="V392" s="27"/>
    </row>
    <row r="393" spans="22:22" x14ac:dyDescent="0.25">
      <c r="V393" s="27"/>
    </row>
    <row r="394" spans="22:22" x14ac:dyDescent="0.25">
      <c r="V394" s="27"/>
    </row>
    <row r="395" spans="22:22" x14ac:dyDescent="0.25">
      <c r="V395" s="27"/>
    </row>
    <row r="396" spans="22:22" x14ac:dyDescent="0.25">
      <c r="V396" s="27"/>
    </row>
    <row r="397" spans="22:22" x14ac:dyDescent="0.25">
      <c r="V397" s="27"/>
    </row>
    <row r="398" spans="22:22" x14ac:dyDescent="0.25">
      <c r="V398" s="27"/>
    </row>
    <row r="399" spans="22:22" x14ac:dyDescent="0.25">
      <c r="V399" s="27"/>
    </row>
    <row r="400" spans="22:22" x14ac:dyDescent="0.25">
      <c r="V400" s="27"/>
    </row>
    <row r="401" spans="22:22" x14ac:dyDescent="0.25">
      <c r="V401" s="27"/>
    </row>
    <row r="402" spans="22:22" x14ac:dyDescent="0.25">
      <c r="V402" s="27"/>
    </row>
    <row r="403" spans="22:22" x14ac:dyDescent="0.25">
      <c r="V403" s="27"/>
    </row>
    <row r="404" spans="22:22" x14ac:dyDescent="0.25">
      <c r="V404" s="27"/>
    </row>
    <row r="405" spans="22:22" x14ac:dyDescent="0.25">
      <c r="V405" s="27"/>
    </row>
    <row r="406" spans="22:22" x14ac:dyDescent="0.25">
      <c r="V406" s="27"/>
    </row>
    <row r="407" spans="22:22" x14ac:dyDescent="0.25">
      <c r="V407" s="27"/>
    </row>
    <row r="408" spans="22:22" x14ac:dyDescent="0.25">
      <c r="V408" s="27"/>
    </row>
    <row r="409" spans="22:22" x14ac:dyDescent="0.25">
      <c r="V409" s="27"/>
    </row>
    <row r="410" spans="22:22" x14ac:dyDescent="0.25">
      <c r="V410" s="27"/>
    </row>
    <row r="411" spans="22:22" x14ac:dyDescent="0.25">
      <c r="V411" s="27"/>
    </row>
    <row r="412" spans="22:22" x14ac:dyDescent="0.25">
      <c r="V412" s="27"/>
    </row>
    <row r="413" spans="22:22" x14ac:dyDescent="0.25">
      <c r="V413" s="27"/>
    </row>
    <row r="414" spans="22:22" x14ac:dyDescent="0.25">
      <c r="V414" s="27"/>
    </row>
    <row r="415" spans="22:22" x14ac:dyDescent="0.25">
      <c r="V415" s="27"/>
    </row>
    <row r="416" spans="22:22" x14ac:dyDescent="0.25">
      <c r="V416" s="27"/>
    </row>
    <row r="417" spans="22:22" x14ac:dyDescent="0.25">
      <c r="V417" s="27"/>
    </row>
    <row r="418" spans="22:22" x14ac:dyDescent="0.25">
      <c r="V418" s="27"/>
    </row>
    <row r="419" spans="22:22" x14ac:dyDescent="0.25">
      <c r="V419" s="27"/>
    </row>
    <row r="420" spans="22:22" x14ac:dyDescent="0.25">
      <c r="V420" s="27"/>
    </row>
    <row r="421" spans="22:22" x14ac:dyDescent="0.25">
      <c r="V421" s="27"/>
    </row>
    <row r="422" spans="22:22" x14ac:dyDescent="0.25">
      <c r="V422" s="27"/>
    </row>
    <row r="423" spans="22:22" x14ac:dyDescent="0.25">
      <c r="V423" s="27"/>
    </row>
    <row r="424" spans="22:22" x14ac:dyDescent="0.25">
      <c r="V424" s="27"/>
    </row>
    <row r="425" spans="22:22" x14ac:dyDescent="0.25">
      <c r="V425" s="27"/>
    </row>
    <row r="426" spans="22:22" x14ac:dyDescent="0.25">
      <c r="V426" s="27"/>
    </row>
    <row r="427" spans="22:22" x14ac:dyDescent="0.25">
      <c r="V427" s="27"/>
    </row>
    <row r="428" spans="22:22" x14ac:dyDescent="0.25">
      <c r="V428" s="27"/>
    </row>
  </sheetData>
  <sheetProtection algorithmName="SHA-512" hashValue="nnz1reQm3XDFpuxgcYpF1QXlP85z1DNIDpq2gz1ugrf710jQSIs8ZmkpUf0nOjUE1Vj8Zlo8nZolRhX0+5pKLQ==" saltValue="v1Oig4EJMU2wxY7OijRBjw==" spinCount="100000" sheet="1" objects="1" scenarios="1" selectLockedCells="1"/>
  <protectedRanges>
    <protectedRange sqref="B270:C270 B258:C268 F258:G271 G272:H272 K272:L272" name="Περιοχή1_2"/>
  </protectedRanges>
  <mergeCells count="58">
    <mergeCell ref="V224:Y224"/>
    <mergeCell ref="V216:Y217"/>
    <mergeCell ref="D219:D222"/>
    <mergeCell ref="E219:E224"/>
    <mergeCell ref="G219:G220"/>
    <mergeCell ref="I219:I222"/>
    <mergeCell ref="N219:T222"/>
    <mergeCell ref="V219:V222"/>
    <mergeCell ref="W219:W222"/>
    <mergeCell ref="X219:X222"/>
    <mergeCell ref="Y219:Y222"/>
    <mergeCell ref="J220:J221"/>
    <mergeCell ref="K220:K221"/>
    <mergeCell ref="L220:L221"/>
    <mergeCell ref="J222:L222"/>
    <mergeCell ref="J224:L224"/>
    <mergeCell ref="B216:B218"/>
    <mergeCell ref="C216:C218"/>
    <mergeCell ref="D216:D218"/>
    <mergeCell ref="E216:E218"/>
    <mergeCell ref="J216:L218"/>
    <mergeCell ref="I269:L269"/>
    <mergeCell ref="I271:L271"/>
    <mergeCell ref="R6:R8"/>
    <mergeCell ref="N9:R9"/>
    <mergeCell ref="N10:P10"/>
    <mergeCell ref="N216:T217"/>
    <mergeCell ref="N224:T224"/>
    <mergeCell ref="BU8:BU10"/>
    <mergeCell ref="BV8:BV10"/>
    <mergeCell ref="A2:A5"/>
    <mergeCell ref="B2:B5"/>
    <mergeCell ref="Q6:Q8"/>
    <mergeCell ref="J2:X5"/>
    <mergeCell ref="J6:J10"/>
    <mergeCell ref="S6:S10"/>
    <mergeCell ref="C2:C5"/>
    <mergeCell ref="D2:D5"/>
    <mergeCell ref="N6:P8"/>
    <mergeCell ref="F2:F5"/>
    <mergeCell ref="BD3:BH3"/>
    <mergeCell ref="BJ3:BP3"/>
    <mergeCell ref="BR3:BS3"/>
    <mergeCell ref="BR4:BS4"/>
    <mergeCell ref="Z2:AP4"/>
    <mergeCell ref="AS2:BA5"/>
    <mergeCell ref="BD2:BV2"/>
    <mergeCell ref="Z5:AA5"/>
    <mergeCell ref="AB5:AC5"/>
    <mergeCell ref="AD5:AE5"/>
    <mergeCell ref="AF5:AG5"/>
    <mergeCell ref="AH5:AI5"/>
    <mergeCell ref="AJ5:AK5"/>
    <mergeCell ref="AL5:AM5"/>
    <mergeCell ref="AO5:AP5"/>
    <mergeCell ref="BU3:BV3"/>
    <mergeCell ref="BU4:BU7"/>
    <mergeCell ref="BV4:BV7"/>
  </mergeCells>
  <conditionalFormatting sqref="N12:R211">
    <cfRule type="colorScale" priority="67">
      <colorScale>
        <cfvo type="min"/>
        <cfvo type="max"/>
        <color theme="8" tint="0.79998168889431442"/>
        <color theme="5" tint="0.79998168889431442"/>
      </colorScale>
    </cfRule>
  </conditionalFormatting>
  <conditionalFormatting sqref="B269:E269">
    <cfRule type="cellIs" dxfId="17" priority="18" operator="lessThan">
      <formula>0</formula>
    </cfRule>
  </conditionalFormatting>
  <conditionalFormatting sqref="I269:L269">
    <cfRule type="cellIs" dxfId="16" priority="17" operator="lessThan">
      <formula>0</formula>
    </cfRule>
  </conditionalFormatting>
  <conditionalFormatting sqref="B271:E271">
    <cfRule type="cellIs" dxfId="15" priority="16" operator="lessThan">
      <formula>0</formula>
    </cfRule>
  </conditionalFormatting>
  <conditionalFormatting sqref="I271:L271">
    <cfRule type="cellIs" dxfId="14" priority="15" operator="lessThan">
      <formula>0</formula>
    </cfRule>
  </conditionalFormatting>
  <conditionalFormatting sqref="BV12">
    <cfRule type="dataBar" priority="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{59EB47B0-C44E-4EFC-8508-A7F36FC32F86}</x14:id>
        </ext>
      </extLst>
    </cfRule>
  </conditionalFormatting>
  <conditionalFormatting sqref="BV13:BV211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{49DA35B3-F37C-49DF-A99A-EE3EEFE9AEF9}</x14:id>
        </ext>
      </extLst>
    </cfRule>
  </conditionalFormatting>
  <conditionalFormatting sqref="BU12:BU211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{14C2F640-5E67-4778-B93F-E43282A1A67A}</x14:id>
        </ext>
      </extLst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EB47B0-C44E-4EFC-8508-A7F36FC32F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BV12</xm:sqref>
        </x14:conditionalFormatting>
        <x14:conditionalFormatting xmlns:xm="http://schemas.microsoft.com/office/excel/2006/main">
          <x14:cfRule type="dataBar" id="{49DA35B3-F37C-49DF-A99A-EE3EEFE9AE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BV13:BV211</xm:sqref>
        </x14:conditionalFormatting>
        <x14:conditionalFormatting xmlns:xm="http://schemas.microsoft.com/office/excel/2006/main">
          <x14:cfRule type="dataBar" id="{14C2F640-5E67-4778-B93F-E43282A1A67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BU12:BU211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1</vt:i4>
      </vt:variant>
    </vt:vector>
  </HeadingPairs>
  <TitlesOfParts>
    <vt:vector size="5" baseType="lpstr">
      <vt:lpstr>Γενικές Δαπάνες</vt:lpstr>
      <vt:lpstr>Επιχειρήσεις</vt:lpstr>
      <vt:lpstr>Κόστος Ανα Επιχείρηση</vt:lpstr>
      <vt:lpstr>ΥΠΟΛΟΓΙΣΜΟΙ</vt:lpstr>
      <vt:lpstr>'Κόστος Ανα Επιχείρηση'!Print_Titles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Stelios</dc:creator>
  <cp:lastModifiedBy>Nicolas Karadimitris</cp:lastModifiedBy>
  <cp:lastPrinted>2022-09-23T08:47:39Z</cp:lastPrinted>
  <dcterms:created xsi:type="dcterms:W3CDTF">2022-08-31T15:01:12Z</dcterms:created>
  <dcterms:modified xsi:type="dcterms:W3CDTF">2022-09-26T15:45:46Z</dcterms:modified>
</cp:coreProperties>
</file>